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18"/>
  <workbookPr/>
  <mc:AlternateContent xmlns:mc="http://schemas.openxmlformats.org/markup-compatibility/2006">
    <mc:Choice Requires="x15">
      <x15ac:absPath xmlns:x15ac="http://schemas.microsoft.com/office/spreadsheetml/2010/11/ac" url="/Users/stepannovotny/Documents/Jachting/VV-Sú/prachy/25/Kluby/"/>
    </mc:Choice>
  </mc:AlternateContent>
  <xr:revisionPtr revIDLastSave="0" documentId="13_ncr:1_{A770D7E1-318F-BF43-8CD4-5334BDEA0B7F}" xr6:coauthVersionLast="47" xr6:coauthVersionMax="47" xr10:uidLastSave="{00000000-0000-0000-0000-000000000000}"/>
  <bookViews>
    <workbookView xWindow="0" yWindow="680" windowWidth="27780" windowHeight="16840" tabRatio="497" firstSheet="4" activeTab="4" xr2:uid="{A559B2A0-594B-410E-93F2-28F52217A450}"/>
  </bookViews>
  <sheets>
    <sheet name="do-14-2024" sheetId="1" r:id="rId1"/>
    <sheet name="15-18-2024" sheetId="2" r:id="rId2"/>
    <sheet name="účast na závodech" sheetId="3" r:id="rId3"/>
    <sheet name="CELKEM" sheetId="4" r:id="rId4"/>
    <sheet name="zapis" sheetId="5" r:id="rId5"/>
  </sheets>
  <definedNames>
    <definedName name="__Anonymous_Sheet_DB__0">"$#REF!.$A$2:$H$40"</definedName>
    <definedName name="_xlnm._FilterDatabase" localSheetId="4" hidden="1">zapis!$A$2:$M$2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" i="4" l="1"/>
  <c r="G31" i="5" l="1"/>
  <c r="C31" i="5"/>
  <c r="B31" i="5"/>
  <c r="A31" i="5"/>
  <c r="E16" i="5"/>
  <c r="B16" i="5"/>
  <c r="A16" i="5"/>
  <c r="G9" i="5"/>
  <c r="C9" i="5"/>
  <c r="B9" i="5"/>
  <c r="A9" i="5"/>
  <c r="P12" i="4"/>
  <c r="O12" i="4"/>
  <c r="P20" i="4"/>
  <c r="O20" i="4"/>
  <c r="P44" i="4"/>
  <c r="O44" i="4"/>
  <c r="M20" i="4"/>
  <c r="I20" i="4"/>
  <c r="B20" i="4"/>
  <c r="A20" i="4"/>
  <c r="F47" i="4"/>
  <c r="F45" i="4"/>
  <c r="F44" i="4"/>
  <c r="B44" i="4"/>
  <c r="A44" i="4"/>
  <c r="F40" i="4"/>
  <c r="F39" i="4"/>
  <c r="F36" i="4"/>
  <c r="F34" i="4"/>
  <c r="F33" i="4"/>
  <c r="F32" i="4"/>
  <c r="F27" i="4"/>
  <c r="F25" i="4"/>
  <c r="F23" i="4"/>
  <c r="F21" i="4"/>
  <c r="F16" i="4"/>
  <c r="F14" i="4"/>
  <c r="F12" i="4"/>
  <c r="B12" i="4"/>
  <c r="A12" i="4"/>
  <c r="F10" i="4"/>
  <c r="F9" i="4"/>
  <c r="F7" i="4"/>
  <c r="F4" i="4"/>
  <c r="F3" i="4"/>
  <c r="C42" i="4"/>
  <c r="C34" i="4"/>
  <c r="C33" i="4"/>
  <c r="C29" i="4"/>
  <c r="C28" i="4"/>
  <c r="C27" i="4"/>
  <c r="C25" i="4"/>
  <c r="C21" i="4"/>
  <c r="C20" i="4"/>
  <c r="C18" i="4"/>
  <c r="C15" i="4"/>
  <c r="B15" i="4"/>
  <c r="A15" i="4"/>
  <c r="C14" i="4"/>
  <c r="C13" i="4"/>
  <c r="C4" i="4"/>
  <c r="C3" i="4" l="1"/>
  <c r="M23" i="2"/>
  <c r="M22" i="2"/>
  <c r="M21" i="2"/>
  <c r="M20" i="2"/>
  <c r="M19" i="2"/>
  <c r="M18" i="2"/>
  <c r="M17" i="2"/>
  <c r="M16" i="2"/>
  <c r="M15" i="2"/>
  <c r="M14" i="2"/>
  <c r="M13" i="2"/>
  <c r="M12" i="2"/>
  <c r="M11" i="2"/>
  <c r="M10" i="2"/>
  <c r="M9" i="2"/>
  <c r="M8" i="2"/>
  <c r="M7" i="2"/>
  <c r="M6" i="2"/>
  <c r="M5" i="2"/>
  <c r="M4" i="2"/>
  <c r="M3" i="2"/>
  <c r="F26" i="2"/>
  <c r="J26" i="2"/>
  <c r="K26" i="2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  <c r="J3" i="1"/>
  <c r="H19" i="1"/>
  <c r="I19" i="1"/>
  <c r="A26" i="2"/>
  <c r="E26" i="2"/>
  <c r="A3" i="4"/>
  <c r="B3" i="4"/>
  <c r="P3" i="4" s="1"/>
  <c r="A4" i="4"/>
  <c r="A4" i="5" s="1"/>
  <c r="B4" i="4"/>
  <c r="P4" i="4" s="1"/>
  <c r="A5" i="4"/>
  <c r="O5" i="4" s="1"/>
  <c r="B5" i="4"/>
  <c r="P5" i="4" s="1"/>
  <c r="A6" i="4"/>
  <c r="O6" i="4" s="1"/>
  <c r="B6" i="4"/>
  <c r="P6" i="4" s="1"/>
  <c r="A7" i="4"/>
  <c r="B7" i="4"/>
  <c r="B5" i="5" s="1"/>
  <c r="A8" i="4"/>
  <c r="O8" i="4" s="1"/>
  <c r="B8" i="4"/>
  <c r="P8" i="4" s="1"/>
  <c r="A9" i="4"/>
  <c r="O9" i="4" s="1"/>
  <c r="B9" i="4"/>
  <c r="B6" i="5" s="1"/>
  <c r="A10" i="4"/>
  <c r="O10" i="4" s="1"/>
  <c r="B10" i="4"/>
  <c r="B7" i="5" s="1"/>
  <c r="A11" i="4"/>
  <c r="O11" i="4" s="1"/>
  <c r="B11" i="4"/>
  <c r="P11" i="4" s="1"/>
  <c r="A13" i="4"/>
  <c r="A10" i="5" s="1"/>
  <c r="B13" i="4"/>
  <c r="P13" i="4" s="1"/>
  <c r="A14" i="4"/>
  <c r="O14" i="4" s="1"/>
  <c r="B14" i="4"/>
  <c r="P14" i="4" s="1"/>
  <c r="O15" i="4"/>
  <c r="P15" i="4"/>
  <c r="A16" i="4"/>
  <c r="O16" i="4" s="1"/>
  <c r="B16" i="4"/>
  <c r="P16" i="4" s="1"/>
  <c r="A17" i="4"/>
  <c r="B17" i="4"/>
  <c r="A18" i="4"/>
  <c r="O18" i="4" s="1"/>
  <c r="B18" i="4"/>
  <c r="P18" i="4" s="1"/>
  <c r="A19" i="4"/>
  <c r="O19" i="4" s="1"/>
  <c r="B19" i="4"/>
  <c r="P19" i="4" s="1"/>
  <c r="A21" i="4"/>
  <c r="O21" i="4" s="1"/>
  <c r="B21" i="4"/>
  <c r="P21" i="4" s="1"/>
  <c r="A22" i="4"/>
  <c r="O22" i="4" s="1"/>
  <c r="B22" i="4"/>
  <c r="P22" i="4" s="1"/>
  <c r="A23" i="4"/>
  <c r="O23" i="4" s="1"/>
  <c r="B23" i="4"/>
  <c r="B18" i="5" s="1"/>
  <c r="A24" i="4"/>
  <c r="O24" i="4" s="1"/>
  <c r="B24" i="4"/>
  <c r="P24" i="4" s="1"/>
  <c r="A25" i="4"/>
  <c r="O25" i="4" s="1"/>
  <c r="B25" i="4"/>
  <c r="P25" i="4" s="1"/>
  <c r="A26" i="4"/>
  <c r="O26" i="4" s="1"/>
  <c r="B26" i="4"/>
  <c r="P26" i="4" s="1"/>
  <c r="A27" i="4"/>
  <c r="O27" i="4" s="1"/>
  <c r="B27" i="4"/>
  <c r="B20" i="5" s="1"/>
  <c r="A28" i="4"/>
  <c r="O28" i="4" s="1"/>
  <c r="B28" i="4"/>
  <c r="P28" i="4" s="1"/>
  <c r="A29" i="4"/>
  <c r="O29" i="4" s="1"/>
  <c r="B29" i="4"/>
  <c r="P29" i="4" s="1"/>
  <c r="A30" i="4"/>
  <c r="O30" i="4" s="1"/>
  <c r="B30" i="4"/>
  <c r="P30" i="4" s="1"/>
  <c r="A31" i="4"/>
  <c r="B31" i="4"/>
  <c r="P31" i="4" s="1"/>
  <c r="A32" i="4"/>
  <c r="O32" i="4" s="1"/>
  <c r="B32" i="4"/>
  <c r="P32" i="4" s="1"/>
  <c r="A33" i="4"/>
  <c r="B33" i="4"/>
  <c r="P33" i="4" s="1"/>
  <c r="A34" i="4"/>
  <c r="O34" i="4" s="1"/>
  <c r="B34" i="4"/>
  <c r="P34" i="4" s="1"/>
  <c r="A35" i="4"/>
  <c r="O35" i="4" s="1"/>
  <c r="B35" i="4"/>
  <c r="P35" i="4" s="1"/>
  <c r="A36" i="4"/>
  <c r="O36" i="4" s="1"/>
  <c r="B36" i="4"/>
  <c r="P36" i="4" s="1"/>
  <c r="A37" i="4"/>
  <c r="O37" i="4" s="1"/>
  <c r="B37" i="4"/>
  <c r="P37" i="4" s="1"/>
  <c r="A38" i="4"/>
  <c r="B38" i="4"/>
  <c r="P38" i="4" s="1"/>
  <c r="A39" i="4"/>
  <c r="O39" i="4" s="1"/>
  <c r="B39" i="4"/>
  <c r="P39" i="4" s="1"/>
  <c r="A40" i="4"/>
  <c r="A28" i="5" s="1"/>
  <c r="B40" i="4"/>
  <c r="A41" i="4"/>
  <c r="O41" i="4" s="1"/>
  <c r="B41" i="4"/>
  <c r="P41" i="4" s="1"/>
  <c r="A42" i="4"/>
  <c r="O42" i="4" s="1"/>
  <c r="B42" i="4"/>
  <c r="P42" i="4" s="1"/>
  <c r="A43" i="4"/>
  <c r="O43" i="4" s="1"/>
  <c r="B43" i="4"/>
  <c r="P43" i="4" s="1"/>
  <c r="A45" i="4"/>
  <c r="A32" i="5" s="1"/>
  <c r="B45" i="4"/>
  <c r="P45" i="4" s="1"/>
  <c r="A46" i="4"/>
  <c r="O46" i="4" s="1"/>
  <c r="B46" i="4"/>
  <c r="P46" i="4" s="1"/>
  <c r="A47" i="4"/>
  <c r="O47" i="4" s="1"/>
  <c r="B47" i="4"/>
  <c r="A19" i="1"/>
  <c r="C19" i="1"/>
  <c r="D19" i="1"/>
  <c r="E19" i="1"/>
  <c r="F19" i="1"/>
  <c r="A47" i="3"/>
  <c r="C47" i="3"/>
  <c r="B3" i="5"/>
  <c r="A7" i="5"/>
  <c r="C7" i="5"/>
  <c r="C8" i="5"/>
  <c r="E12" i="5"/>
  <c r="G12" i="5"/>
  <c r="C13" i="5"/>
  <c r="E14" i="5"/>
  <c r="E21" i="5"/>
  <c r="E22" i="5"/>
  <c r="C23" i="5"/>
  <c r="A26" i="5"/>
  <c r="C28" i="5"/>
  <c r="E29" i="5"/>
  <c r="C30" i="5"/>
  <c r="C33" i="5"/>
  <c r="B8" i="5" l="1"/>
  <c r="A13" i="5"/>
  <c r="A14" i="5"/>
  <c r="A8" i="5"/>
  <c r="P7" i="4"/>
  <c r="B4" i="5"/>
  <c r="O13" i="4"/>
  <c r="H26" i="2"/>
  <c r="L26" i="2"/>
  <c r="G26" i="2"/>
  <c r="I26" i="2"/>
  <c r="D26" i="2"/>
  <c r="D11" i="3"/>
  <c r="D18" i="3"/>
  <c r="F18" i="3" s="1"/>
  <c r="P10" i="4"/>
  <c r="P9" i="4"/>
  <c r="O4" i="4"/>
  <c r="A15" i="5"/>
  <c r="A6" i="5"/>
  <c r="D40" i="3"/>
  <c r="I42" i="4" s="1"/>
  <c r="D24" i="3"/>
  <c r="I26" i="4" s="1"/>
  <c r="D36" i="3"/>
  <c r="I38" i="4" s="1"/>
  <c r="D20" i="3"/>
  <c r="F20" i="3" s="1"/>
  <c r="M22" i="4" s="1"/>
  <c r="D32" i="3"/>
  <c r="F32" i="3" s="1"/>
  <c r="M34" i="4" s="1"/>
  <c r="D14" i="3"/>
  <c r="I16" i="4" s="1"/>
  <c r="D3" i="3"/>
  <c r="F3" i="3" s="1"/>
  <c r="D8" i="3"/>
  <c r="D44" i="3"/>
  <c r="F44" i="3" s="1"/>
  <c r="M47" i="4" s="1"/>
  <c r="D28" i="3"/>
  <c r="I30" i="4" s="1"/>
  <c r="D13" i="3"/>
  <c r="F13" i="3" s="1"/>
  <c r="M14" i="4" s="1"/>
  <c r="B27" i="5"/>
  <c r="B21" i="5"/>
  <c r="B26" i="5"/>
  <c r="B23" i="5"/>
  <c r="B15" i="5"/>
  <c r="B32" i="5"/>
  <c r="B11" i="5"/>
  <c r="B19" i="5"/>
  <c r="A22" i="5"/>
  <c r="B17" i="5"/>
  <c r="B14" i="5"/>
  <c r="B13" i="5"/>
  <c r="A12" i="5"/>
  <c r="G19" i="1"/>
  <c r="C20" i="1" s="1"/>
  <c r="P27" i="4"/>
  <c r="A20" i="5"/>
  <c r="B25" i="5"/>
  <c r="O38" i="4"/>
  <c r="A19" i="5"/>
  <c r="A29" i="5"/>
  <c r="A27" i="5"/>
  <c r="P23" i="4"/>
  <c r="B30" i="5"/>
  <c r="B22" i="5"/>
  <c r="A18" i="5"/>
  <c r="O17" i="4"/>
  <c r="A33" i="5"/>
  <c r="A21" i="5"/>
  <c r="A25" i="5"/>
  <c r="A23" i="5"/>
  <c r="A17" i="5"/>
  <c r="A11" i="5"/>
  <c r="B29" i="5"/>
  <c r="B24" i="5"/>
  <c r="B12" i="5"/>
  <c r="O45" i="4"/>
  <c r="F40" i="3"/>
  <c r="M42" i="4" s="1"/>
  <c r="P40" i="4"/>
  <c r="B28" i="5"/>
  <c r="F11" i="3"/>
  <c r="M11" i="4" s="1"/>
  <c r="I11" i="4"/>
  <c r="J19" i="1"/>
  <c r="K16" i="1" s="1"/>
  <c r="A30" i="5"/>
  <c r="D42" i="3"/>
  <c r="D34" i="3"/>
  <c r="D26" i="3"/>
  <c r="P47" i="4"/>
  <c r="B33" i="5"/>
  <c r="O40" i="4"/>
  <c r="P17" i="4"/>
  <c r="O7" i="4"/>
  <c r="A5" i="5"/>
  <c r="O3" i="4"/>
  <c r="A49" i="4"/>
  <c r="A3" i="5"/>
  <c r="O31" i="4"/>
  <c r="B10" i="5"/>
  <c r="D4" i="3"/>
  <c r="D9" i="3"/>
  <c r="D12" i="3"/>
  <c r="D17" i="3"/>
  <c r="D7" i="3"/>
  <c r="D10" i="3"/>
  <c r="D15" i="3"/>
  <c r="D19" i="3"/>
  <c r="D21" i="3"/>
  <c r="D23" i="3"/>
  <c r="D25" i="3"/>
  <c r="D27" i="3"/>
  <c r="D29" i="3"/>
  <c r="D31" i="3"/>
  <c r="D33" i="3"/>
  <c r="D35" i="3"/>
  <c r="D37" i="3"/>
  <c r="D39" i="3"/>
  <c r="D41" i="3"/>
  <c r="D43" i="3"/>
  <c r="D38" i="3"/>
  <c r="D30" i="3"/>
  <c r="D22" i="3"/>
  <c r="D6" i="3"/>
  <c r="D16" i="3"/>
  <c r="D5" i="3"/>
  <c r="O33" i="4"/>
  <c r="A24" i="5"/>
  <c r="M26" i="2"/>
  <c r="N23" i="2" l="1"/>
  <c r="N7" i="2"/>
  <c r="N4" i="2"/>
  <c r="N10" i="2"/>
  <c r="N13" i="2"/>
  <c r="N19" i="2"/>
  <c r="N22" i="2"/>
  <c r="N5" i="2"/>
  <c r="N15" i="2"/>
  <c r="N20" i="2"/>
  <c r="N18" i="2"/>
  <c r="N21" i="2"/>
  <c r="N16" i="2"/>
  <c r="N9" i="2"/>
  <c r="N6" i="2"/>
  <c r="N11" i="2"/>
  <c r="N12" i="2"/>
  <c r="N14" i="2"/>
  <c r="N17" i="2"/>
  <c r="N8" i="2"/>
  <c r="N3" i="2"/>
  <c r="D27" i="2"/>
  <c r="I47" i="4"/>
  <c r="I34" i="4"/>
  <c r="F28" i="3"/>
  <c r="M30" i="4" s="1"/>
  <c r="F24" i="3"/>
  <c r="M26" i="4" s="1"/>
  <c r="F14" i="3"/>
  <c r="M16" i="4" s="1"/>
  <c r="I14" i="4"/>
  <c r="I3" i="4"/>
  <c r="F36" i="3"/>
  <c r="M38" i="4" s="1"/>
  <c r="I8" i="4"/>
  <c r="F8" i="3"/>
  <c r="M8" i="4" s="1"/>
  <c r="I22" i="4"/>
  <c r="K17" i="1"/>
  <c r="K15" i="1"/>
  <c r="K11" i="1"/>
  <c r="K7" i="1"/>
  <c r="K14" i="1"/>
  <c r="K10" i="1"/>
  <c r="K6" i="1"/>
  <c r="K12" i="1"/>
  <c r="K9" i="1"/>
  <c r="K8" i="1"/>
  <c r="K13" i="1"/>
  <c r="K5" i="1"/>
  <c r="K4" i="1"/>
  <c r="K3" i="1"/>
  <c r="I40" i="4"/>
  <c r="F38" i="3"/>
  <c r="M40" i="4" s="1"/>
  <c r="I39" i="4"/>
  <c r="F37" i="3"/>
  <c r="M39" i="4" s="1"/>
  <c r="I31" i="4"/>
  <c r="F29" i="3"/>
  <c r="M31" i="4" s="1"/>
  <c r="I23" i="4"/>
  <c r="F21" i="3"/>
  <c r="M23" i="4" s="1"/>
  <c r="I7" i="4"/>
  <c r="F7" i="3"/>
  <c r="M7" i="4" s="1"/>
  <c r="I4" i="4"/>
  <c r="F4" i="3"/>
  <c r="M4" i="4" s="1"/>
  <c r="F26" i="3"/>
  <c r="M28" i="4" s="1"/>
  <c r="I28" i="4"/>
  <c r="I6" i="4"/>
  <c r="F6" i="3"/>
  <c r="M6" i="4" s="1"/>
  <c r="I46" i="4"/>
  <c r="F43" i="3"/>
  <c r="M46" i="4" s="1"/>
  <c r="I37" i="4"/>
  <c r="F35" i="3"/>
  <c r="M37" i="4" s="1"/>
  <c r="I29" i="4"/>
  <c r="F27" i="3"/>
  <c r="M29" i="4" s="1"/>
  <c r="I21" i="4"/>
  <c r="F19" i="3"/>
  <c r="M21" i="4" s="1"/>
  <c r="I19" i="4"/>
  <c r="F17" i="3"/>
  <c r="M19" i="4" s="1"/>
  <c r="O49" i="4"/>
  <c r="F42" i="3"/>
  <c r="M45" i="4" s="1"/>
  <c r="I45" i="4"/>
  <c r="M3" i="4"/>
  <c r="I36" i="4"/>
  <c r="F34" i="3"/>
  <c r="M36" i="4" s="1"/>
  <c r="D1" i="4"/>
  <c r="I1" i="4" s="1"/>
  <c r="D47" i="3"/>
  <c r="I5" i="4"/>
  <c r="F5" i="3"/>
  <c r="M5" i="4" s="1"/>
  <c r="I24" i="4"/>
  <c r="F22" i="3"/>
  <c r="M24" i="4" s="1"/>
  <c r="I43" i="4"/>
  <c r="F41" i="3"/>
  <c r="M43" i="4" s="1"/>
  <c r="I35" i="4"/>
  <c r="F33" i="3"/>
  <c r="M35" i="4" s="1"/>
  <c r="I27" i="4"/>
  <c r="F25" i="3"/>
  <c r="M27" i="4" s="1"/>
  <c r="I17" i="4"/>
  <c r="F15" i="3"/>
  <c r="M17" i="4" s="1"/>
  <c r="I13" i="4"/>
  <c r="F12" i="3"/>
  <c r="M13" i="4" s="1"/>
  <c r="I18" i="4"/>
  <c r="F16" i="3"/>
  <c r="M18" i="4" s="1"/>
  <c r="I32" i="4"/>
  <c r="F30" i="3"/>
  <c r="M32" i="4" s="1"/>
  <c r="I41" i="4"/>
  <c r="F39" i="3"/>
  <c r="M41" i="4" s="1"/>
  <c r="I33" i="4"/>
  <c r="F31" i="3"/>
  <c r="M33" i="4" s="1"/>
  <c r="I25" i="4"/>
  <c r="F23" i="3"/>
  <c r="M25" i="4" s="1"/>
  <c r="I10" i="4"/>
  <c r="F10" i="3"/>
  <c r="M10" i="4" s="1"/>
  <c r="I9" i="4"/>
  <c r="F9" i="3"/>
  <c r="M9" i="4" s="1"/>
  <c r="D20" i="4" l="1"/>
  <c r="C16" i="5" s="1"/>
  <c r="J20" i="4"/>
  <c r="G40" i="4"/>
  <c r="E28" i="5" s="1"/>
  <c r="G39" i="4"/>
  <c r="E27" i="5" s="1"/>
  <c r="G45" i="4"/>
  <c r="E32" i="5" s="1"/>
  <c r="G44" i="4"/>
  <c r="G7" i="4"/>
  <c r="E5" i="5" s="1"/>
  <c r="G12" i="4"/>
  <c r="D13" i="4"/>
  <c r="C10" i="5" s="1"/>
  <c r="D14" i="4"/>
  <c r="D18" i="4"/>
  <c r="I49" i="4"/>
  <c r="N26" i="2"/>
  <c r="F49" i="4"/>
  <c r="C49" i="4"/>
  <c r="K19" i="1"/>
  <c r="F47" i="3"/>
  <c r="J7" i="4"/>
  <c r="G5" i="5" s="1"/>
  <c r="J11" i="4"/>
  <c r="G8" i="5" s="1"/>
  <c r="J14" i="4"/>
  <c r="G11" i="5" s="1"/>
  <c r="J22" i="4"/>
  <c r="K22" i="4" s="1"/>
  <c r="N22" i="4" s="1"/>
  <c r="J26" i="4"/>
  <c r="K26" i="4" s="1"/>
  <c r="N26" i="4" s="1"/>
  <c r="J28" i="4"/>
  <c r="G21" i="5" s="1"/>
  <c r="J30" i="4"/>
  <c r="K30" i="4" s="1"/>
  <c r="N30" i="4" s="1"/>
  <c r="J32" i="4"/>
  <c r="G23" i="5" s="1"/>
  <c r="J6" i="4"/>
  <c r="J8" i="4"/>
  <c r="J10" i="4"/>
  <c r="G7" i="5" s="1"/>
  <c r="D15" i="4"/>
  <c r="J18" i="4"/>
  <c r="G14" i="5" s="1"/>
  <c r="J23" i="4"/>
  <c r="G18" i="5" s="1"/>
  <c r="D27" i="4"/>
  <c r="J27" i="4"/>
  <c r="G20" i="5" s="1"/>
  <c r="J17" i="4"/>
  <c r="J19" i="4"/>
  <c r="G15" i="5" s="1"/>
  <c r="J24" i="4"/>
  <c r="J37" i="4"/>
  <c r="K37" i="4" s="1"/>
  <c r="N37" i="4" s="1"/>
  <c r="J39" i="4"/>
  <c r="G27" i="5" s="1"/>
  <c r="J43" i="4"/>
  <c r="G30" i="5" s="1"/>
  <c r="J46" i="4"/>
  <c r="K46" i="4" s="1"/>
  <c r="N46" i="4" s="1"/>
  <c r="J9" i="4"/>
  <c r="G6" i="5" s="1"/>
  <c r="J13" i="4"/>
  <c r="G10" i="5" s="1"/>
  <c r="J16" i="4"/>
  <c r="G13" i="5" s="1"/>
  <c r="D33" i="4"/>
  <c r="J40" i="4"/>
  <c r="J41" i="4"/>
  <c r="K41" i="4" s="1"/>
  <c r="N41" i="4" s="1"/>
  <c r="D42" i="4"/>
  <c r="J3" i="4"/>
  <c r="J21" i="4"/>
  <c r="G17" i="5" s="1"/>
  <c r="J4" i="4"/>
  <c r="G4" i="5" s="1"/>
  <c r="J5" i="4"/>
  <c r="D21" i="4"/>
  <c r="D25" i="4"/>
  <c r="D28" i="4"/>
  <c r="J29" i="4"/>
  <c r="G22" i="5" s="1"/>
  <c r="D34" i="4"/>
  <c r="J36" i="4"/>
  <c r="G26" i="5" s="1"/>
  <c r="J38" i="4"/>
  <c r="J42" i="4"/>
  <c r="G29" i="5" s="1"/>
  <c r="J45" i="4"/>
  <c r="G32" i="5" s="1"/>
  <c r="J47" i="4"/>
  <c r="G33" i="5" s="1"/>
  <c r="J34" i="4"/>
  <c r="G25" i="5" s="1"/>
  <c r="J35" i="4"/>
  <c r="J31" i="4"/>
  <c r="J25" i="4"/>
  <c r="G19" i="5" s="1"/>
  <c r="J33" i="4"/>
  <c r="G24" i="5" s="1"/>
  <c r="D4" i="4"/>
  <c r="D29" i="4"/>
  <c r="M49" i="4"/>
  <c r="G9" i="4"/>
  <c r="E6" i="5" s="1"/>
  <c r="E15" i="5"/>
  <c r="G34" i="4"/>
  <c r="E25" i="5" s="1"/>
  <c r="G4" i="4"/>
  <c r="E4" i="5" s="1"/>
  <c r="G16" i="4"/>
  <c r="G21" i="4"/>
  <c r="E17" i="5" s="1"/>
  <c r="G25" i="4"/>
  <c r="E19" i="5" s="1"/>
  <c r="G23" i="4"/>
  <c r="E18" i="5" s="1"/>
  <c r="G27" i="4"/>
  <c r="E20" i="5" s="1"/>
  <c r="G10" i="4"/>
  <c r="G47" i="4"/>
  <c r="G14" i="4"/>
  <c r="E11" i="5" s="1"/>
  <c r="G32" i="4"/>
  <c r="G33" i="4"/>
  <c r="E24" i="5" s="1"/>
  <c r="G36" i="4"/>
  <c r="E26" i="5" s="1"/>
  <c r="K12" i="4" l="1"/>
  <c r="E9" i="5"/>
  <c r="K44" i="4"/>
  <c r="E31" i="5"/>
  <c r="K20" i="4"/>
  <c r="G16" i="5"/>
  <c r="G3" i="4"/>
  <c r="E3" i="5" s="1"/>
  <c r="K13" i="4"/>
  <c r="E10" i="5"/>
  <c r="K34" i="4"/>
  <c r="C25" i="5"/>
  <c r="K24" i="4"/>
  <c r="E30" i="5"/>
  <c r="K43" i="4"/>
  <c r="E7" i="5"/>
  <c r="K10" i="4"/>
  <c r="K29" i="4"/>
  <c r="C22" i="5"/>
  <c r="K9" i="4"/>
  <c r="C6" i="5"/>
  <c r="K27" i="4"/>
  <c r="C20" i="5"/>
  <c r="K15" i="4"/>
  <c r="C12" i="5"/>
  <c r="K4" i="4"/>
  <c r="C4" i="5"/>
  <c r="K45" i="4"/>
  <c r="C32" i="5"/>
  <c r="K28" i="4"/>
  <c r="C21" i="5"/>
  <c r="K19" i="4"/>
  <c r="C15" i="5"/>
  <c r="K31" i="4"/>
  <c r="K6" i="4"/>
  <c r="K5" i="4"/>
  <c r="C27" i="5"/>
  <c r="K39" i="4"/>
  <c r="K17" i="4"/>
  <c r="K18" i="4"/>
  <c r="C14" i="5"/>
  <c r="K21" i="4"/>
  <c r="C17" i="5"/>
  <c r="C29" i="5"/>
  <c r="K42" i="4"/>
  <c r="C24" i="5"/>
  <c r="K33" i="4"/>
  <c r="K11" i="4"/>
  <c r="E8" i="5"/>
  <c r="K38" i="4"/>
  <c r="E23" i="5"/>
  <c r="K32" i="4"/>
  <c r="K47" i="4"/>
  <c r="E33" i="5"/>
  <c r="K16" i="4"/>
  <c r="E13" i="5"/>
  <c r="K36" i="4"/>
  <c r="C26" i="5"/>
  <c r="K35" i="4"/>
  <c r="K25" i="4"/>
  <c r="C19" i="5"/>
  <c r="K7" i="4"/>
  <c r="C5" i="5"/>
  <c r="G3" i="5"/>
  <c r="J49" i="4"/>
  <c r="K40" i="4"/>
  <c r="G28" i="5"/>
  <c r="D3" i="4"/>
  <c r="K23" i="4"/>
  <c r="C18" i="5"/>
  <c r="K8" i="4"/>
  <c r="K14" i="4"/>
  <c r="C11" i="5"/>
  <c r="G49" i="4" l="1"/>
  <c r="N20" i="4"/>
  <c r="H16" i="5"/>
  <c r="H9" i="5"/>
  <c r="N12" i="4"/>
  <c r="H31" i="5"/>
  <c r="N44" i="4"/>
  <c r="G35" i="5"/>
  <c r="N14" i="4"/>
  <c r="H11" i="5"/>
  <c r="N23" i="4"/>
  <c r="H18" i="5"/>
  <c r="N32" i="4"/>
  <c r="H23" i="5"/>
  <c r="N42" i="4"/>
  <c r="H29" i="5"/>
  <c r="N39" i="4"/>
  <c r="H27" i="5"/>
  <c r="N6" i="4"/>
  <c r="H30" i="5"/>
  <c r="N43" i="4"/>
  <c r="N8" i="4"/>
  <c r="D49" i="4"/>
  <c r="C3" i="5"/>
  <c r="C35" i="5" s="1"/>
  <c r="K3" i="4"/>
  <c r="N25" i="4"/>
  <c r="H19" i="5"/>
  <c r="H26" i="5"/>
  <c r="N36" i="4"/>
  <c r="H13" i="5"/>
  <c r="N16" i="4"/>
  <c r="N11" i="4"/>
  <c r="H8" i="5"/>
  <c r="N18" i="4"/>
  <c r="H14" i="5"/>
  <c r="N19" i="4"/>
  <c r="H15" i="5"/>
  <c r="N45" i="4"/>
  <c r="H32" i="5"/>
  <c r="N15" i="4"/>
  <c r="H12" i="5"/>
  <c r="H22" i="5"/>
  <c r="N29" i="4"/>
  <c r="H25" i="5"/>
  <c r="N34" i="4"/>
  <c r="N13" i="4"/>
  <c r="H10" i="5"/>
  <c r="N38" i="4"/>
  <c r="N33" i="4"/>
  <c r="H24" i="5"/>
  <c r="N17" i="4"/>
  <c r="N10" i="4"/>
  <c r="H7" i="5"/>
  <c r="N24" i="4"/>
  <c r="N40" i="4"/>
  <c r="H28" i="5"/>
  <c r="H5" i="5"/>
  <c r="N7" i="4"/>
  <c r="N35" i="4"/>
  <c r="E35" i="5"/>
  <c r="N47" i="4"/>
  <c r="H33" i="5"/>
  <c r="H17" i="5"/>
  <c r="N21" i="4"/>
  <c r="N5" i="4"/>
  <c r="N31" i="4"/>
  <c r="H21" i="5"/>
  <c r="N28" i="4"/>
  <c r="N4" i="4"/>
  <c r="H4" i="5"/>
  <c r="N27" i="4"/>
  <c r="H20" i="5"/>
  <c r="N9" i="4"/>
  <c r="H6" i="5"/>
  <c r="N3" i="4" l="1"/>
  <c r="N49" i="4" s="1"/>
  <c r="K49" i="4"/>
  <c r="H3" i="5"/>
  <c r="H35" i="5" s="1"/>
</calcChain>
</file>

<file path=xl/sharedStrings.xml><?xml version="1.0" encoding="utf-8"?>
<sst xmlns="http://schemas.openxmlformats.org/spreadsheetml/2006/main" count="159" uniqueCount="106">
  <si>
    <t>Závodníci do 14 let včetně s 2 a více starty v závodech s koeficientem 3+ v sezóně 2024 a s méně než 2 starty v roce 2023 (celkem 30)</t>
  </si>
  <si>
    <t>reg. č.</t>
  </si>
  <si>
    <t>Klub</t>
  </si>
  <si>
    <t>Q</t>
  </si>
  <si>
    <t>RSF</t>
  </si>
  <si>
    <t>T93</t>
  </si>
  <si>
    <t>Cad</t>
  </si>
  <si>
    <t>RST</t>
  </si>
  <si>
    <t>Kaj</t>
  </si>
  <si>
    <t>FOI</t>
  </si>
  <si>
    <t>vynásobeno</t>
  </si>
  <si>
    <t>procenta</t>
  </si>
  <si>
    <t>Český Yacht Klub</t>
  </si>
  <si>
    <t>YACHT CLUB CERE, z.s.</t>
  </si>
  <si>
    <t>TJ Lokomotiva Plzeň z.s.</t>
  </si>
  <si>
    <t>Jachetní klub Plzeň, z.s.</t>
  </si>
  <si>
    <t>TJ Prazdroj Plzeň z.s., JO</t>
  </si>
  <si>
    <t>YCR-Jachting Roudnice nad Labem, z.s.</t>
  </si>
  <si>
    <t>Yacht Club Banik Most z.s.</t>
  </si>
  <si>
    <t>Vodní sporty Duchcov, z.s.</t>
  </si>
  <si>
    <t>Jachtklub Máchova Jezera Staré Splavy, z.s.</t>
  </si>
  <si>
    <t>TJ Delfín Jablonec</t>
  </si>
  <si>
    <t>TJ Slávia-jachting Česká Skalice, z.s.</t>
  </si>
  <si>
    <t>Yachtclub Pardubice, z.s.</t>
  </si>
  <si>
    <t>Jachtklub Brno, z.s.</t>
  </si>
  <si>
    <t>Yacht Club LODNÍ SPORTY BRNO, pobočný spolek</t>
  </si>
  <si>
    <t>Klub jachtingu Těrlicko, z.s.</t>
  </si>
  <si>
    <t>Závodníci 15 - 18 let včetně s 2 a více starty v závodech s koeficientem 3+ v sezóně 2024 a s 1 a méně starty v závodě s k3+ v roce 2023 v přípravné třídě (celkem 49)</t>
  </si>
  <si>
    <t>reg.č.</t>
  </si>
  <si>
    <t>hlavní LT</t>
  </si>
  <si>
    <t>L47</t>
  </si>
  <si>
    <t>LaR</t>
  </si>
  <si>
    <t>29er</t>
  </si>
  <si>
    <t>iQF</t>
  </si>
  <si>
    <t>FB</t>
  </si>
  <si>
    <t>RS5</t>
  </si>
  <si>
    <t>Vau</t>
  </si>
  <si>
    <t>WIF</t>
  </si>
  <si>
    <t>Tělovýchovná jednota Neratovice z.s.</t>
  </si>
  <si>
    <t>Jachtklub Toušeň, z.s.</t>
  </si>
  <si>
    <t>Yacht Club DIM Bezdrev</t>
  </si>
  <si>
    <t>Yacht klub Jestřábí, z.s.</t>
  </si>
  <si>
    <t>Jachtklub Cheb, z.s.</t>
  </si>
  <si>
    <t>SK Štětí, z.s.</t>
  </si>
  <si>
    <t>TJ Žďár nad Sázavou z.s. - Yacht Club Velké Dářko</t>
  </si>
  <si>
    <t>Tělovýchovná jednota Rapid Brno, z.s.</t>
  </si>
  <si>
    <t>TJ Sokol Tovačov - oddíl jachtingu</t>
  </si>
  <si>
    <t>Lodní Sporty Kroměříž, JO</t>
  </si>
  <si>
    <t>TJ Sokol Palkovice - oddíl jachtingu</t>
  </si>
  <si>
    <t>Yacht Club Krnov</t>
  </si>
  <si>
    <t>Jachetní Klub Ostrava z.s.</t>
  </si>
  <si>
    <t>Počty startů klubových týmů na pohárových závodech 2024</t>
  </si>
  <si>
    <t>počet startů celkem</t>
  </si>
  <si>
    <t>YC CERE Praha</t>
  </si>
  <si>
    <t>ORTHODOCKS YACHT CLUB O.S.</t>
  </si>
  <si>
    <t>Sokol Dobřichovice</t>
  </si>
  <si>
    <t>YC Neratovice</t>
  </si>
  <si>
    <t>JO TJ Bohemia Poděbrady</t>
  </si>
  <si>
    <t>JK Toušeň</t>
  </si>
  <si>
    <t>DIM Bezdrev</t>
  </si>
  <si>
    <t>YC Černá v Pošumaví</t>
  </si>
  <si>
    <t>Lokomotiva Plzeň</t>
  </si>
  <si>
    <t>Jacht Klub Plzeň</t>
  </si>
  <si>
    <t>JK Cheb</t>
  </si>
  <si>
    <t>JK Sokolov</t>
  </si>
  <si>
    <t>YCR JACHTING Roudnice nad Labem</t>
  </si>
  <si>
    <t>ASK Lovosice</t>
  </si>
  <si>
    <t>TJ VS Duchcov</t>
  </si>
  <si>
    <t>YC Nechranice</t>
  </si>
  <si>
    <t>YC SK Štětí</t>
  </si>
  <si>
    <t>Yacht Club Doksy</t>
  </si>
  <si>
    <t>Jachtklub Máchova jezera Staré Splavy</t>
  </si>
  <si>
    <t>Jachtklub Česká Lípa</t>
  </si>
  <si>
    <t>Slávia Česká Skalice</t>
  </si>
  <si>
    <t>Yachtclub Pardubice</t>
  </si>
  <si>
    <t>Yacht Club Vysoké Mýto</t>
  </si>
  <si>
    <t>TJ Lanškroun - Jachting</t>
  </si>
  <si>
    <t>YC Velké Dářko</t>
  </si>
  <si>
    <t>Jachtklub Brno</t>
  </si>
  <si>
    <t>TJ Lodní sporty Brno</t>
  </si>
  <si>
    <t>YC Dyje</t>
  </si>
  <si>
    <t>TJ RAPID BRNO</t>
  </si>
  <si>
    <t>Moravský Yacht Klub</t>
  </si>
  <si>
    <t>JK Prostějov</t>
  </si>
  <si>
    <t>TJ Sokol Tovačov</t>
  </si>
  <si>
    <t>AYCK z.s.</t>
  </si>
  <si>
    <t>KJ Těrlicko</t>
  </si>
  <si>
    <t>Yachtclub Baník Ostrava</t>
  </si>
  <si>
    <t>YC Krnov</t>
  </si>
  <si>
    <t>JK Ostrava Poruba</t>
  </si>
  <si>
    <t>Yacht Club Jezero Hlučín</t>
  </si>
  <si>
    <t>CELKEM:</t>
  </si>
  <si>
    <t>V programu:</t>
  </si>
  <si>
    <t>Do 14 let</t>
  </si>
  <si>
    <t>15 – 18 let</t>
  </si>
  <si>
    <t>CELKEM</t>
  </si>
  <si>
    <t>„Jako 2018“</t>
  </si>
  <si>
    <t>Na „dítě“:</t>
  </si>
  <si>
    <t>Reg.č.</t>
  </si>
  <si>
    <t>%</t>
  </si>
  <si>
    <t>Kč</t>
  </si>
  <si>
    <t>delta</t>
  </si>
  <si>
    <t>klub</t>
  </si>
  <si>
    <t>Klub (celkem 40)</t>
  </si>
  <si>
    <t>Účast klubových týmů</t>
  </si>
  <si>
    <t>NSA Můj klub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</si>
</sst>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/m/yyyy"/>
    <numFmt numFmtId="165" formatCode="0.0%"/>
    <numFmt numFmtId="166" formatCode="#,##0.00\ [$Kč-405];[Red]\-#,##0.00\ [$Kč-405]"/>
    <numFmt numFmtId="167" formatCode="#,##0\ [$Kč-405];\-#,##0\ [$Kč-405]"/>
    <numFmt numFmtId="168" formatCode="#,##0\ [$Kč-405];[Red]\-#,##0\ [$Kč-405]"/>
  </numFmts>
  <fonts count="27"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b/>
      <sz val="10"/>
      <color indexed="8"/>
      <name val="Calibri"/>
      <family val="2"/>
      <charset val="238"/>
    </font>
    <font>
      <sz val="10"/>
      <color indexed="9"/>
      <name val="Calibri"/>
      <family val="2"/>
      <charset val="238"/>
    </font>
    <font>
      <sz val="10"/>
      <color indexed="10"/>
      <name val="Calibri"/>
      <family val="2"/>
      <charset val="238"/>
    </font>
    <font>
      <b/>
      <sz val="10"/>
      <color indexed="9"/>
      <name val="Calibri"/>
      <family val="2"/>
      <charset val="238"/>
    </font>
    <font>
      <i/>
      <sz val="10"/>
      <color indexed="23"/>
      <name val="Calibri"/>
      <family val="2"/>
      <charset val="238"/>
    </font>
    <font>
      <sz val="10"/>
      <color indexed="17"/>
      <name val="Calibri"/>
      <family val="2"/>
      <charset val="238"/>
    </font>
    <font>
      <b/>
      <sz val="24"/>
      <color indexed="8"/>
      <name val="Calibri"/>
      <family val="2"/>
      <charset val="238"/>
    </font>
    <font>
      <sz val="18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10"/>
      <color indexed="12"/>
      <name val="Calibri"/>
      <family val="2"/>
      <charset val="238"/>
    </font>
    <font>
      <sz val="10"/>
      <color indexed="19"/>
      <name val="Calibri"/>
      <family val="2"/>
      <charset val="238"/>
    </font>
    <font>
      <sz val="10"/>
      <color indexed="63"/>
      <name val="Calibri"/>
      <family val="2"/>
      <charset val="238"/>
    </font>
    <font>
      <sz val="11"/>
      <name val="Calibri"/>
      <family val="2"/>
      <charset val="238"/>
    </font>
    <font>
      <sz val="11"/>
      <color indexed="22"/>
      <name val="Calibri"/>
      <family val="2"/>
      <charset val="238"/>
    </font>
    <font>
      <b/>
      <i/>
      <sz val="12"/>
      <color indexed="8"/>
      <name val="Calibri"/>
      <family val="2"/>
      <charset val="238"/>
    </font>
    <font>
      <b/>
      <i/>
      <sz val="11"/>
      <color indexed="8"/>
      <name val="Calibri"/>
      <family val="2"/>
      <charset val="238"/>
    </font>
    <font>
      <b/>
      <i/>
      <sz val="10"/>
      <name val="Arial"/>
      <family val="2"/>
      <charset val="238"/>
    </font>
    <font>
      <b/>
      <i/>
      <sz val="11"/>
      <name val="Calibri"/>
      <family val="2"/>
      <charset val="238"/>
    </font>
    <font>
      <sz val="11"/>
      <color indexed="8"/>
      <name val="Cumberland AMT;Cumberland;Couri"/>
      <family val="3"/>
      <charset val="238"/>
    </font>
    <font>
      <b/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indexed="8"/>
      <name val="Cumberland AMT;Cumberland;Couri"/>
      <family val="3"/>
      <charset val="238"/>
    </font>
    <font>
      <sz val="11"/>
      <name val="Cumberland AMT;Cumberland;Couri"/>
      <family val="3"/>
      <charset val="238"/>
    </font>
    <font>
      <b/>
      <i/>
      <sz val="10"/>
      <color indexed="8"/>
      <name val="Calibri"/>
      <family val="2"/>
      <charset val="238"/>
    </font>
    <font>
      <sz val="11"/>
      <color indexed="8"/>
      <name val="Calibri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0"/>
        <bgColor indexed="16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indexed="44"/>
        <bgColor indexed="49"/>
      </patternFill>
    </fill>
    <fill>
      <patternFill patternType="solid">
        <fgColor indexed="50"/>
        <bgColor indexed="42"/>
      </patternFill>
    </fill>
    <fill>
      <patternFill patternType="solid">
        <fgColor indexed="43"/>
        <bgColor indexed="26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19">
    <xf numFmtId="0" fontId="0" fillId="0" borderId="0"/>
    <xf numFmtId="0" fontId="1" fillId="0" borderId="0"/>
    <xf numFmtId="0" fontId="2" fillId="0" borderId="0" applyNumberFormat="0" applyFill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6" borderId="0" applyNumberFormat="0" applyBorder="0" applyProtection="0"/>
    <xf numFmtId="0" fontId="6" fillId="0" borderId="0" applyNumberFormat="0" applyFill="0" applyBorder="0" applyProtection="0"/>
    <xf numFmtId="0" fontId="7" fillId="7" borderId="0" applyNumberFormat="0" applyBorder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26" fillId="0" borderId="0" applyNumberFormat="0" applyFill="0" applyBorder="0" applyProtection="0"/>
    <xf numFmtId="0" fontId="26" fillId="0" borderId="0" applyNumberFormat="0" applyFill="0" applyBorder="0" applyProtection="0"/>
    <xf numFmtId="0" fontId="4" fillId="0" borderId="0" applyNumberFormat="0" applyFill="0" applyBorder="0" applyProtection="0"/>
  </cellStyleXfs>
  <cellXfs count="65">
    <xf numFmtId="0" fontId="0" fillId="0" borderId="0" xfId="0"/>
    <xf numFmtId="0" fontId="14" fillId="0" borderId="0" xfId="0" applyFont="1"/>
    <xf numFmtId="0" fontId="15" fillId="0" borderId="0" xfId="0" applyFont="1"/>
    <xf numFmtId="0" fontId="17" fillId="0" borderId="0" xfId="0" applyFont="1"/>
    <xf numFmtId="164" fontId="17" fillId="0" borderId="0" xfId="0" applyNumberFormat="1" applyFont="1" applyAlignment="1">
      <alignment horizontal="center"/>
    </xf>
    <xf numFmtId="49" fontId="17" fillId="0" borderId="0" xfId="0" applyNumberFormat="1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/>
    <xf numFmtId="165" fontId="0" fillId="0" borderId="0" xfId="0" applyNumberFormat="1"/>
    <xf numFmtId="0" fontId="0" fillId="0" borderId="2" xfId="0" applyBorder="1"/>
    <xf numFmtId="0" fontId="14" fillId="0" borderId="2" xfId="0" applyFont="1" applyBorder="1"/>
    <xf numFmtId="0" fontId="15" fillId="0" borderId="2" xfId="0" applyFont="1" applyBorder="1"/>
    <xf numFmtId="0" fontId="20" fillId="0" borderId="0" xfId="0" applyFont="1"/>
    <xf numFmtId="1" fontId="21" fillId="0" borderId="0" xfId="0" applyNumberFormat="1" applyFont="1"/>
    <xf numFmtId="10" fontId="22" fillId="0" borderId="0" xfId="0" applyNumberFormat="1" applyFont="1"/>
    <xf numFmtId="0" fontId="21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2" xfId="0" applyBorder="1" applyAlignment="1">
      <alignment horizontal="right"/>
    </xf>
    <xf numFmtId="0" fontId="0" fillId="0" borderId="2" xfId="0" applyBorder="1" applyAlignment="1">
      <alignment horizontal="center"/>
    </xf>
    <xf numFmtId="0" fontId="23" fillId="0" borderId="0" xfId="0" applyFont="1"/>
    <xf numFmtId="0" fontId="21" fillId="0" borderId="0" xfId="0" applyFont="1"/>
    <xf numFmtId="10" fontId="21" fillId="0" borderId="0" xfId="0" applyNumberFormat="1" applyFont="1"/>
    <xf numFmtId="0" fontId="18" fillId="0" borderId="0" xfId="0" applyFont="1" applyAlignment="1">
      <alignment horizontal="center" vertical="center" wrapText="1"/>
    </xf>
    <xf numFmtId="166" fontId="22" fillId="0" borderId="0" xfId="0" applyNumberFormat="1" applyFont="1" applyAlignment="1">
      <alignment horizontal="center"/>
    </xf>
    <xf numFmtId="165" fontId="14" fillId="0" borderId="0" xfId="0" applyNumberFormat="1" applyFont="1"/>
    <xf numFmtId="167" fontId="14" fillId="0" borderId="0" xfId="0" applyNumberFormat="1" applyFont="1"/>
    <xf numFmtId="0" fontId="24" fillId="0" borderId="3" xfId="0" applyFont="1" applyBorder="1"/>
    <xf numFmtId="0" fontId="22" fillId="0" borderId="3" xfId="0" applyFont="1" applyBorder="1" applyAlignment="1">
      <alignment horizontal="right"/>
    </xf>
    <xf numFmtId="0" fontId="22" fillId="0" borderId="3" xfId="0" applyFont="1" applyBorder="1"/>
    <xf numFmtId="10" fontId="22" fillId="0" borderId="3" xfId="0" applyNumberFormat="1" applyFont="1" applyBorder="1"/>
    <xf numFmtId="0" fontId="14" fillId="0" borderId="3" xfId="0" applyFont="1" applyBorder="1"/>
    <xf numFmtId="167" fontId="22" fillId="0" borderId="3" xfId="0" applyNumberFormat="1" applyFont="1" applyBorder="1"/>
    <xf numFmtId="0" fontId="0" fillId="0" borderId="3" xfId="0" applyBorder="1"/>
    <xf numFmtId="0" fontId="17" fillId="0" borderId="0" xfId="0" applyFont="1" applyAlignment="1">
      <alignment horizontal="center"/>
    </xf>
    <xf numFmtId="165" fontId="17" fillId="9" borderId="0" xfId="0" applyNumberFormat="1" applyFont="1" applyFill="1" applyAlignment="1">
      <alignment horizontal="center"/>
    </xf>
    <xf numFmtId="165" fontId="17" fillId="0" borderId="0" xfId="0" applyNumberFormat="1" applyFont="1" applyAlignment="1">
      <alignment horizontal="center"/>
    </xf>
    <xf numFmtId="167" fontId="17" fillId="10" borderId="0" xfId="0" applyNumberFormat="1" applyFont="1" applyFill="1" applyAlignment="1">
      <alignment horizontal="left"/>
    </xf>
    <xf numFmtId="167" fontId="17" fillId="9" borderId="0" xfId="0" applyNumberFormat="1" applyFont="1" applyFill="1"/>
    <xf numFmtId="10" fontId="0" fillId="0" borderId="0" xfId="0" applyNumberFormat="1"/>
    <xf numFmtId="167" fontId="0" fillId="0" borderId="0" xfId="0" applyNumberFormat="1"/>
    <xf numFmtId="167" fontId="21" fillId="0" borderId="0" xfId="0" applyNumberFormat="1" applyFont="1"/>
    <xf numFmtId="168" fontId="21" fillId="11" borderId="0" xfId="0" applyNumberFormat="1" applyFont="1" applyFill="1"/>
    <xf numFmtId="165" fontId="21" fillId="0" borderId="0" xfId="0" applyNumberFormat="1" applyFont="1"/>
    <xf numFmtId="167" fontId="21" fillId="11" borderId="0" xfId="0" applyNumberFormat="1" applyFont="1" applyFill="1"/>
    <xf numFmtId="0" fontId="17" fillId="0" borderId="4" xfId="0" applyFont="1" applyBorder="1" applyAlignment="1">
      <alignment horizontal="center"/>
    </xf>
    <xf numFmtId="165" fontId="17" fillId="0" borderId="4" xfId="0" applyNumberFormat="1" applyFont="1" applyBorder="1" applyAlignment="1">
      <alignment horizontal="center"/>
    </xf>
    <xf numFmtId="0" fontId="17" fillId="0" borderId="4" xfId="0" applyFont="1" applyBorder="1" applyAlignment="1">
      <alignment horizontal="center" vertical="center" wrapText="1"/>
    </xf>
    <xf numFmtId="0" fontId="0" fillId="0" borderId="4" xfId="0" applyBorder="1"/>
    <xf numFmtId="167" fontId="0" fillId="0" borderId="4" xfId="0" applyNumberFormat="1" applyBorder="1"/>
    <xf numFmtId="165" fontId="0" fillId="0" borderId="4" xfId="0" applyNumberFormat="1" applyBorder="1"/>
    <xf numFmtId="167" fontId="21" fillId="0" borderId="4" xfId="0" applyNumberFormat="1" applyFont="1" applyBorder="1"/>
    <xf numFmtId="0" fontId="20" fillId="0" borderId="4" xfId="0" applyFont="1" applyBorder="1"/>
    <xf numFmtId="165" fontId="21" fillId="0" borderId="4" xfId="0" applyNumberFormat="1" applyFont="1" applyBorder="1"/>
    <xf numFmtId="0" fontId="0" fillId="12" borderId="0" xfId="0" applyFill="1"/>
    <xf numFmtId="0" fontId="16" fillId="0" borderId="0" xfId="0" applyFont="1" applyAlignment="1">
      <alignment wrapText="1"/>
    </xf>
    <xf numFmtId="0" fontId="21" fillId="0" borderId="0" xfId="0" applyFont="1" applyAlignment="1">
      <alignment horizontal="center"/>
    </xf>
    <xf numFmtId="0" fontId="16" fillId="0" borderId="0" xfId="0" applyFont="1" applyAlignment="1">
      <alignment horizontal="left" wrapText="1"/>
    </xf>
    <xf numFmtId="0" fontId="16" fillId="0" borderId="0" xfId="0" applyFont="1" applyAlignment="1">
      <alignment horizontal="center" wrapText="1"/>
    </xf>
    <xf numFmtId="165" fontId="17" fillId="0" borderId="0" xfId="0" applyNumberFormat="1" applyFont="1" applyAlignment="1">
      <alignment horizont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right"/>
    </xf>
    <xf numFmtId="0" fontId="25" fillId="0" borderId="4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</cellXfs>
  <cellStyles count="19">
    <cellStyle name="Accent" xfId="2" xr:uid="{0442E924-907C-4BD1-BC75-1D185C5431B7}"/>
    <cellStyle name="Accent 1" xfId="3" xr:uid="{1D7443F8-2964-4925-8866-A366A6EBCDDC}"/>
    <cellStyle name="Accent 2" xfId="4" xr:uid="{CDF0436C-95DF-4EB7-9A87-97336CE5C0AB}"/>
    <cellStyle name="Accent 3" xfId="5" xr:uid="{C43F10D9-3C29-49DB-BFBF-5DABA2D7C2AE}"/>
    <cellStyle name="Bad" xfId="6" xr:uid="{C8508B8B-A4D8-42C1-A099-11EDC873796C}"/>
    <cellStyle name="Error" xfId="7" xr:uid="{1C8B8E48-8262-42EE-8F79-6680F3033937}"/>
    <cellStyle name="Footnote" xfId="8" xr:uid="{064E9E7D-968F-4FDF-8FBC-5D66D7B09DC8}"/>
    <cellStyle name="Good" xfId="9" xr:uid="{097C4DFD-1487-4848-AB44-D2C242C6DEAB}"/>
    <cellStyle name="Heading" xfId="10" xr:uid="{FDD83651-8A94-4C0F-AFC2-00E14431A73C}"/>
    <cellStyle name="Heading 1" xfId="11" xr:uid="{75AD65DB-DA57-4A79-9B47-253B23437AA9}"/>
    <cellStyle name="Heading 2" xfId="12" xr:uid="{B792D0D7-0CE4-45A0-9B03-843C12210370}"/>
    <cellStyle name="Hyperlink" xfId="13" xr:uid="{52D0AB29-C0CB-4E5F-B6D5-FB88DFF47923}"/>
    <cellStyle name="Neutral" xfId="14" xr:uid="{98A6A024-DDF7-45C6-BDAA-00F471027C72}"/>
    <cellStyle name="Normální" xfId="0" builtinId="0"/>
    <cellStyle name="normální 2" xfId="1" xr:uid="{436BA043-28AD-4234-9C5C-A9F53A74F2CE}"/>
    <cellStyle name="Note" xfId="15" xr:uid="{5151581E-98D7-45AA-B652-DBA02D1BF371}"/>
    <cellStyle name="Status" xfId="16" xr:uid="{CDFF4DBB-91D5-4FD6-A5F6-AD6F093BAFFF}"/>
    <cellStyle name="Text" xfId="17" xr:uid="{D94E469E-F7A2-4B11-A993-D4A30A8A2118}"/>
    <cellStyle name="Warning" xfId="18" xr:uid="{53303A0E-E43E-474A-A74A-69E0D5720004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C0000"/>
      <rgbColor rgb="0000FF00"/>
      <rgbColor rgb="000000EE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B2B2B2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66CCFF"/>
      <rgbColor rgb="00FF99CC"/>
      <rgbColor rgb="00CC99FF"/>
      <rgbColor rgb="00FFCCCC"/>
      <rgbColor rgb="003366FF"/>
      <rgbColor rgb="0033CCCC"/>
      <rgbColor rgb="0099FF66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248F6-01F3-4449-A789-2D64FD619F22}">
  <dimension ref="A1:N20"/>
  <sheetViews>
    <sheetView workbookViewId="0">
      <pane ySplit="2" topLeftCell="A3" activePane="bottomLeft" state="frozen"/>
      <selection pane="bottomLeft" activeCell="B9" sqref="B9"/>
    </sheetView>
  </sheetViews>
  <sheetFormatPr defaultColWidth="11.42578125" defaultRowHeight="15"/>
  <cols>
    <col min="1" max="1" width="7" customWidth="1"/>
    <col min="2" max="2" width="47.42578125" customWidth="1"/>
    <col min="3" max="3" width="5.85546875" customWidth="1"/>
    <col min="4" max="4" width="6.42578125" customWidth="1"/>
    <col min="5" max="5" width="4.42578125" customWidth="1"/>
    <col min="6" max="6" width="5" customWidth="1"/>
    <col min="7" max="7" width="5.140625" customWidth="1"/>
    <col min="8" max="9" width="4.42578125" customWidth="1"/>
    <col min="10" max="10" width="10.85546875" customWidth="1"/>
    <col min="11" max="11" width="10.140625" style="1" customWidth="1"/>
    <col min="12" max="13" width="11.42578125" style="2"/>
    <col min="15" max="15" width="61" customWidth="1"/>
  </cols>
  <sheetData>
    <row r="1" spans="1:14" ht="12.75" customHeight="1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5"/>
    </row>
    <row r="2" spans="1:14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6" t="s">
        <v>11</v>
      </c>
      <c r="M2" s="7"/>
    </row>
    <row r="3" spans="1:14">
      <c r="A3">
        <v>1101</v>
      </c>
      <c r="B3" t="s">
        <v>12</v>
      </c>
      <c r="C3">
        <v>1</v>
      </c>
      <c r="D3">
        <v>2</v>
      </c>
      <c r="F3">
        <v>2</v>
      </c>
      <c r="J3">
        <f t="shared" ref="J3:J17" si="0">SUM(C3:E3)*2+SUM(F3:I3)</f>
        <v>8</v>
      </c>
      <c r="K3" s="8">
        <f t="shared" ref="K3:K17" si="1">J3/J$19</f>
        <v>0.14545454545454545</v>
      </c>
      <c r="L3"/>
      <c r="M3"/>
    </row>
    <row r="4" spans="1:14">
      <c r="A4">
        <v>1130</v>
      </c>
      <c r="B4" t="s">
        <v>13</v>
      </c>
      <c r="C4">
        <v>2</v>
      </c>
      <c r="J4">
        <f t="shared" si="0"/>
        <v>4</v>
      </c>
      <c r="K4" s="8">
        <f t="shared" si="1"/>
        <v>7.2727272727272724E-2</v>
      </c>
      <c r="L4"/>
      <c r="M4"/>
    </row>
    <row r="5" spans="1:14">
      <c r="A5" s="54">
        <v>1401</v>
      </c>
      <c r="B5" t="s">
        <v>14</v>
      </c>
      <c r="D5">
        <v>1</v>
      </c>
      <c r="J5">
        <f t="shared" si="0"/>
        <v>2</v>
      </c>
      <c r="K5" s="8">
        <f t="shared" si="1"/>
        <v>3.6363636363636362E-2</v>
      </c>
      <c r="L5"/>
      <c r="M5"/>
    </row>
    <row r="6" spans="1:14">
      <c r="A6">
        <v>1402</v>
      </c>
      <c r="B6" t="s">
        <v>15</v>
      </c>
      <c r="C6">
        <v>2</v>
      </c>
      <c r="E6">
        <v>1</v>
      </c>
      <c r="J6">
        <f t="shared" si="0"/>
        <v>6</v>
      </c>
      <c r="K6" s="8">
        <f t="shared" si="1"/>
        <v>0.10909090909090909</v>
      </c>
      <c r="L6"/>
      <c r="M6"/>
    </row>
    <row r="7" spans="1:14">
      <c r="A7">
        <v>1406</v>
      </c>
      <c r="B7" t="s">
        <v>16</v>
      </c>
      <c r="C7">
        <v>1</v>
      </c>
      <c r="J7">
        <f t="shared" si="0"/>
        <v>2</v>
      </c>
      <c r="K7" s="8">
        <f t="shared" si="1"/>
        <v>3.6363636363636362E-2</v>
      </c>
      <c r="L7"/>
      <c r="M7"/>
    </row>
    <row r="8" spans="1:14">
      <c r="A8">
        <v>1602</v>
      </c>
      <c r="B8" t="s">
        <v>17</v>
      </c>
      <c r="F8">
        <v>1</v>
      </c>
      <c r="J8">
        <f t="shared" si="0"/>
        <v>1</v>
      </c>
      <c r="K8" s="8">
        <f t="shared" si="1"/>
        <v>1.8181818181818181E-2</v>
      </c>
      <c r="L8"/>
      <c r="M8"/>
    </row>
    <row r="9" spans="1:14">
      <c r="A9">
        <v>1604</v>
      </c>
      <c r="B9" t="s">
        <v>18</v>
      </c>
      <c r="C9">
        <v>1</v>
      </c>
      <c r="D9">
        <v>3</v>
      </c>
      <c r="J9">
        <f t="shared" si="0"/>
        <v>8</v>
      </c>
      <c r="K9" s="8">
        <f t="shared" si="1"/>
        <v>0.14545454545454545</v>
      </c>
      <c r="L9"/>
      <c r="M9"/>
    </row>
    <row r="10" spans="1:14">
      <c r="A10">
        <v>1606</v>
      </c>
      <c r="B10" t="s">
        <v>19</v>
      </c>
      <c r="C10">
        <v>1</v>
      </c>
      <c r="J10">
        <f t="shared" si="0"/>
        <v>2</v>
      </c>
      <c r="K10" s="8">
        <f t="shared" si="1"/>
        <v>3.6363636363636362E-2</v>
      </c>
      <c r="L10"/>
      <c r="M10"/>
    </row>
    <row r="11" spans="1:14">
      <c r="A11">
        <v>1702</v>
      </c>
      <c r="B11" t="s">
        <v>20</v>
      </c>
      <c r="C11">
        <v>2</v>
      </c>
      <c r="J11">
        <f t="shared" si="0"/>
        <v>4</v>
      </c>
      <c r="K11" s="8">
        <f t="shared" si="1"/>
        <v>7.2727272727272724E-2</v>
      </c>
      <c r="L11"/>
      <c r="M11"/>
    </row>
    <row r="12" spans="1:14">
      <c r="A12">
        <v>1705</v>
      </c>
      <c r="B12" t="s">
        <v>21</v>
      </c>
      <c r="E12">
        <v>2</v>
      </c>
      <c r="J12">
        <f t="shared" si="0"/>
        <v>4</v>
      </c>
      <c r="K12" s="8">
        <f t="shared" si="1"/>
        <v>7.2727272727272724E-2</v>
      </c>
      <c r="L12"/>
      <c r="M12"/>
    </row>
    <row r="13" spans="1:14">
      <c r="A13">
        <v>1801</v>
      </c>
      <c r="B13" t="s">
        <v>22</v>
      </c>
      <c r="D13">
        <v>2</v>
      </c>
      <c r="J13">
        <f t="shared" si="0"/>
        <v>4</v>
      </c>
      <c r="K13" s="8">
        <f t="shared" si="1"/>
        <v>7.2727272727272724E-2</v>
      </c>
      <c r="L13"/>
      <c r="M13"/>
    </row>
    <row r="14" spans="1:14">
      <c r="A14">
        <v>1901</v>
      </c>
      <c r="B14" t="s">
        <v>23</v>
      </c>
      <c r="C14">
        <v>1</v>
      </c>
      <c r="D14">
        <v>1</v>
      </c>
      <c r="J14">
        <f t="shared" si="0"/>
        <v>4</v>
      </c>
      <c r="K14" s="8">
        <f t="shared" si="1"/>
        <v>7.2727272727272724E-2</v>
      </c>
      <c r="L14"/>
      <c r="M14"/>
    </row>
    <row r="15" spans="1:14">
      <c r="A15">
        <v>2101</v>
      </c>
      <c r="B15" t="s">
        <v>24</v>
      </c>
      <c r="C15">
        <v>1</v>
      </c>
      <c r="J15">
        <f t="shared" si="0"/>
        <v>2</v>
      </c>
      <c r="K15" s="8">
        <f t="shared" si="1"/>
        <v>3.6363636363636362E-2</v>
      </c>
      <c r="L15"/>
      <c r="M15"/>
    </row>
    <row r="16" spans="1:14">
      <c r="A16">
        <v>2103</v>
      </c>
      <c r="B16" t="s">
        <v>25</v>
      </c>
      <c r="D16">
        <v>1</v>
      </c>
      <c r="J16">
        <f t="shared" si="0"/>
        <v>2</v>
      </c>
      <c r="K16" s="8">
        <f t="shared" si="1"/>
        <v>3.6363636363636362E-2</v>
      </c>
      <c r="L16"/>
      <c r="M16"/>
    </row>
    <row r="17" spans="1:13">
      <c r="A17">
        <v>2403</v>
      </c>
      <c r="B17" t="s">
        <v>26</v>
      </c>
      <c r="G17">
        <v>2</v>
      </c>
      <c r="J17">
        <f t="shared" si="0"/>
        <v>2</v>
      </c>
      <c r="K17" s="8">
        <f t="shared" si="1"/>
        <v>3.6363636363636362E-2</v>
      </c>
      <c r="L17"/>
      <c r="M17"/>
    </row>
    <row r="18" spans="1:13" s="9" customFormat="1">
      <c r="K18" s="10"/>
      <c r="L18" s="11"/>
      <c r="M18" s="11"/>
    </row>
    <row r="19" spans="1:13">
      <c r="A19" s="12">
        <f>SUMPRODUCT((A3:A18&lt;&gt;"")/(COUNTIF(A3:A18,A3:A18)+(A3:A18="")))</f>
        <v>15</v>
      </c>
      <c r="C19" s="13">
        <f t="shared" ref="C19:K19" si="2">SUM(C3:C18)</f>
        <v>12</v>
      </c>
      <c r="D19" s="13">
        <f t="shared" si="2"/>
        <v>10</v>
      </c>
      <c r="E19" s="13">
        <f t="shared" si="2"/>
        <v>3</v>
      </c>
      <c r="F19" s="13">
        <f t="shared" si="2"/>
        <v>3</v>
      </c>
      <c r="G19" s="13">
        <f t="shared" si="2"/>
        <v>2</v>
      </c>
      <c r="H19" s="13">
        <f t="shared" si="2"/>
        <v>0</v>
      </c>
      <c r="I19" s="13">
        <f t="shared" si="2"/>
        <v>0</v>
      </c>
      <c r="J19" s="13">
        <f t="shared" si="2"/>
        <v>55</v>
      </c>
      <c r="K19" s="14">
        <f t="shared" si="2"/>
        <v>1</v>
      </c>
    </row>
    <row r="20" spans="1:13">
      <c r="C20" s="56">
        <f>SUM(C19:I19)</f>
        <v>30</v>
      </c>
      <c r="D20" s="56"/>
      <c r="E20" s="56"/>
      <c r="F20" s="56"/>
      <c r="G20" s="56"/>
      <c r="H20" s="56"/>
      <c r="I20" s="56"/>
      <c r="J20" s="15"/>
    </row>
  </sheetData>
  <sheetProtection selectLockedCells="1" selectUnlockedCells="1"/>
  <mergeCells count="2">
    <mergeCell ref="C20:I20"/>
    <mergeCell ref="A1:M1"/>
  </mergeCells>
  <pageMargins left="0.63958333333333328" right="0.33124999999999999" top="0.51388888888888884" bottom="0.47152777777777777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9A95B-78A0-4A8A-9A3D-91FC54C2339F}">
  <dimension ref="A1:R27"/>
  <sheetViews>
    <sheetView workbookViewId="0">
      <pane ySplit="2" topLeftCell="A3" activePane="bottomLeft" state="frozen"/>
      <selection pane="bottomLeft" activeCell="N18" sqref="N18"/>
    </sheetView>
  </sheetViews>
  <sheetFormatPr defaultColWidth="11.42578125" defaultRowHeight="15"/>
  <cols>
    <col min="1" max="1" width="7.140625" customWidth="1"/>
    <col min="2" max="2" width="47.42578125" customWidth="1"/>
    <col min="4" max="11" width="5.28515625" customWidth="1"/>
    <col min="12" max="12" width="6.42578125" style="16" customWidth="1"/>
    <col min="13" max="13" width="11.42578125" style="17"/>
    <col min="14" max="14" width="12.42578125" style="15" customWidth="1"/>
  </cols>
  <sheetData>
    <row r="1" spans="1:16" ht="12.75" customHeight="1">
      <c r="A1" s="57" t="s">
        <v>27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</row>
    <row r="2" spans="1:16">
      <c r="A2" s="3" t="s">
        <v>28</v>
      </c>
      <c r="B2" s="3" t="s">
        <v>2</v>
      </c>
      <c r="C2" s="4" t="s">
        <v>29</v>
      </c>
      <c r="D2" s="4" t="s">
        <v>30</v>
      </c>
      <c r="E2" s="4" t="s">
        <v>31</v>
      </c>
      <c r="F2" s="4" t="s">
        <v>32</v>
      </c>
      <c r="G2" s="5" t="s">
        <v>5</v>
      </c>
      <c r="H2" s="5" t="s">
        <v>33</v>
      </c>
      <c r="I2" s="5" t="s">
        <v>34</v>
      </c>
      <c r="J2" s="5" t="s">
        <v>35</v>
      </c>
      <c r="K2" s="5" t="s">
        <v>36</v>
      </c>
      <c r="L2" s="5" t="s">
        <v>37</v>
      </c>
      <c r="M2" s="6" t="s">
        <v>10</v>
      </c>
      <c r="N2" s="6" t="s">
        <v>11</v>
      </c>
    </row>
    <row r="3" spans="1:16">
      <c r="A3">
        <v>1101</v>
      </c>
      <c r="B3" t="s">
        <v>12</v>
      </c>
      <c r="C3" t="s">
        <v>32</v>
      </c>
      <c r="D3">
        <v>2</v>
      </c>
      <c r="F3">
        <v>2</v>
      </c>
      <c r="I3">
        <v>1</v>
      </c>
      <c r="L3"/>
      <c r="M3">
        <f>SUM(D3:H3)*2+SUM(I3:L3)</f>
        <v>9</v>
      </c>
      <c r="N3" s="8">
        <f t="shared" ref="N3:N23" si="0">M3/M$26</f>
        <v>0.10465116279069768</v>
      </c>
    </row>
    <row r="4" spans="1:16">
      <c r="A4">
        <v>1130</v>
      </c>
      <c r="B4" t="s">
        <v>13</v>
      </c>
      <c r="C4" t="s">
        <v>32</v>
      </c>
      <c r="D4">
        <v>1</v>
      </c>
      <c r="E4">
        <v>1</v>
      </c>
      <c r="F4">
        <v>4</v>
      </c>
      <c r="L4"/>
      <c r="M4">
        <f t="shared" ref="M4:M23" si="1">SUM(D4:H4)*2+SUM(I4:L4)</f>
        <v>12</v>
      </c>
      <c r="N4" s="8">
        <f t="shared" si="0"/>
        <v>0.13953488372093023</v>
      </c>
    </row>
    <row r="5" spans="1:16">
      <c r="A5">
        <v>1203</v>
      </c>
      <c r="B5" t="s">
        <v>38</v>
      </c>
      <c r="C5" t="s">
        <v>35</v>
      </c>
      <c r="D5">
        <v>1</v>
      </c>
      <c r="F5">
        <v>1</v>
      </c>
      <c r="J5">
        <v>1</v>
      </c>
      <c r="L5"/>
      <c r="M5">
        <f t="shared" si="1"/>
        <v>5</v>
      </c>
      <c r="N5" s="8">
        <f t="shared" si="0"/>
        <v>5.8139534883720929E-2</v>
      </c>
    </row>
    <row r="6" spans="1:16">
      <c r="A6">
        <v>1214</v>
      </c>
      <c r="B6" t="s">
        <v>39</v>
      </c>
      <c r="C6" t="s">
        <v>32</v>
      </c>
      <c r="E6">
        <v>1</v>
      </c>
      <c r="F6">
        <v>2</v>
      </c>
      <c r="L6"/>
      <c r="M6">
        <f t="shared" si="1"/>
        <v>6</v>
      </c>
      <c r="N6" s="8">
        <f t="shared" si="0"/>
        <v>6.9767441860465115E-2</v>
      </c>
    </row>
    <row r="7" spans="1:16">
      <c r="A7">
        <v>1302</v>
      </c>
      <c r="B7" t="s">
        <v>40</v>
      </c>
      <c r="C7" t="s">
        <v>33</v>
      </c>
      <c r="H7">
        <v>1</v>
      </c>
      <c r="L7"/>
      <c r="M7">
        <f t="shared" si="1"/>
        <v>2</v>
      </c>
      <c r="N7" s="8">
        <f t="shared" si="0"/>
        <v>2.3255813953488372E-2</v>
      </c>
    </row>
    <row r="8" spans="1:16">
      <c r="A8">
        <v>1313</v>
      </c>
      <c r="B8" t="s">
        <v>41</v>
      </c>
      <c r="C8" t="s">
        <v>37</v>
      </c>
      <c r="L8">
        <v>1</v>
      </c>
      <c r="M8">
        <f t="shared" si="1"/>
        <v>1</v>
      </c>
      <c r="N8" s="8">
        <f t="shared" si="0"/>
        <v>1.1627906976744186E-2</v>
      </c>
    </row>
    <row r="9" spans="1:16">
      <c r="A9">
        <v>1402</v>
      </c>
      <c r="B9" t="s">
        <v>15</v>
      </c>
      <c r="C9" t="s">
        <v>30</v>
      </c>
      <c r="D9">
        <v>1</v>
      </c>
      <c r="L9"/>
      <c r="M9">
        <f t="shared" si="1"/>
        <v>2</v>
      </c>
      <c r="N9" s="8">
        <f t="shared" si="0"/>
        <v>2.3255813953488372E-2</v>
      </c>
    </row>
    <row r="10" spans="1:16">
      <c r="A10">
        <v>1504</v>
      </c>
      <c r="B10" t="s">
        <v>42</v>
      </c>
      <c r="C10" t="s">
        <v>30</v>
      </c>
      <c r="D10">
        <v>1</v>
      </c>
      <c r="L10"/>
      <c r="M10">
        <f t="shared" si="1"/>
        <v>2</v>
      </c>
      <c r="N10" s="8">
        <f t="shared" si="0"/>
        <v>2.3255813953488372E-2</v>
      </c>
    </row>
    <row r="11" spans="1:16">
      <c r="A11">
        <v>1606</v>
      </c>
      <c r="B11" t="s">
        <v>19</v>
      </c>
      <c r="C11" t="s">
        <v>30</v>
      </c>
      <c r="D11">
        <v>1</v>
      </c>
      <c r="L11"/>
      <c r="M11">
        <f t="shared" si="1"/>
        <v>2</v>
      </c>
      <c r="N11" s="8">
        <f t="shared" si="0"/>
        <v>2.3255813953488372E-2</v>
      </c>
    </row>
    <row r="12" spans="1:16">
      <c r="A12">
        <v>1609</v>
      </c>
      <c r="B12" t="s">
        <v>43</v>
      </c>
      <c r="C12" t="s">
        <v>30</v>
      </c>
      <c r="D12">
        <v>2</v>
      </c>
      <c r="L12"/>
      <c r="M12">
        <f t="shared" si="1"/>
        <v>4</v>
      </c>
      <c r="N12" s="8">
        <f t="shared" si="0"/>
        <v>4.6511627906976744E-2</v>
      </c>
    </row>
    <row r="13" spans="1:16">
      <c r="A13">
        <v>1702</v>
      </c>
      <c r="B13" t="s">
        <v>20</v>
      </c>
      <c r="C13" t="s">
        <v>30</v>
      </c>
      <c r="D13">
        <v>2</v>
      </c>
      <c r="L13"/>
      <c r="M13">
        <f t="shared" si="1"/>
        <v>4</v>
      </c>
      <c r="N13" s="8">
        <f t="shared" si="0"/>
        <v>4.6511627906976744E-2</v>
      </c>
    </row>
    <row r="14" spans="1:16">
      <c r="A14">
        <v>1705</v>
      </c>
      <c r="B14" t="s">
        <v>21</v>
      </c>
      <c r="C14" t="s">
        <v>5</v>
      </c>
      <c r="G14">
        <v>2</v>
      </c>
      <c r="K14">
        <v>1</v>
      </c>
      <c r="L14"/>
      <c r="M14">
        <f t="shared" si="1"/>
        <v>5</v>
      </c>
      <c r="N14" s="8">
        <f t="shared" si="0"/>
        <v>5.8139534883720929E-2</v>
      </c>
    </row>
    <row r="15" spans="1:16">
      <c r="A15">
        <v>2001</v>
      </c>
      <c r="B15" t="s">
        <v>44</v>
      </c>
      <c r="C15" t="s">
        <v>35</v>
      </c>
      <c r="J15">
        <v>1</v>
      </c>
      <c r="L15"/>
      <c r="M15">
        <f t="shared" si="1"/>
        <v>1</v>
      </c>
      <c r="N15" s="8">
        <f t="shared" si="0"/>
        <v>1.1627906976744186E-2</v>
      </c>
    </row>
    <row r="16" spans="1:16">
      <c r="A16">
        <v>2101</v>
      </c>
      <c r="B16" t="s">
        <v>24</v>
      </c>
      <c r="C16" t="s">
        <v>30</v>
      </c>
      <c r="D16">
        <v>5</v>
      </c>
      <c r="L16"/>
      <c r="M16">
        <f t="shared" si="1"/>
        <v>10</v>
      </c>
      <c r="N16" s="8">
        <f t="shared" si="0"/>
        <v>0.11627906976744186</v>
      </c>
    </row>
    <row r="17" spans="1:18">
      <c r="A17">
        <v>2103</v>
      </c>
      <c r="B17" t="s">
        <v>25</v>
      </c>
      <c r="C17" t="s">
        <v>35</v>
      </c>
      <c r="F17">
        <v>2</v>
      </c>
      <c r="J17">
        <v>6</v>
      </c>
      <c r="L17"/>
      <c r="M17">
        <f t="shared" si="1"/>
        <v>10</v>
      </c>
      <c r="N17" s="8">
        <f t="shared" si="0"/>
        <v>0.11627906976744186</v>
      </c>
    </row>
    <row r="18" spans="1:18">
      <c r="A18">
        <v>2110</v>
      </c>
      <c r="B18" t="s">
        <v>45</v>
      </c>
      <c r="C18" t="s">
        <v>5</v>
      </c>
      <c r="G18">
        <v>1</v>
      </c>
      <c r="L18"/>
      <c r="M18">
        <f t="shared" si="1"/>
        <v>2</v>
      </c>
      <c r="N18" s="8">
        <f t="shared" si="0"/>
        <v>2.3255813953488372E-2</v>
      </c>
    </row>
    <row r="19" spans="1:18">
      <c r="A19">
        <v>2205</v>
      </c>
      <c r="B19" t="s">
        <v>46</v>
      </c>
      <c r="C19" t="s">
        <v>30</v>
      </c>
      <c r="D19">
        <v>1</v>
      </c>
      <c r="L19"/>
      <c r="M19">
        <f t="shared" si="1"/>
        <v>2</v>
      </c>
      <c r="N19" s="8">
        <f t="shared" si="0"/>
        <v>2.3255813953488372E-2</v>
      </c>
    </row>
    <row r="20" spans="1:18">
      <c r="A20">
        <v>2301</v>
      </c>
      <c r="B20" t="s">
        <v>47</v>
      </c>
      <c r="C20" t="s">
        <v>30</v>
      </c>
      <c r="D20">
        <v>1</v>
      </c>
      <c r="L20"/>
      <c r="M20">
        <f t="shared" si="1"/>
        <v>2</v>
      </c>
      <c r="N20" s="8">
        <f t="shared" si="0"/>
        <v>2.3255813953488372E-2</v>
      </c>
    </row>
    <row r="21" spans="1:18">
      <c r="A21">
        <v>2405</v>
      </c>
      <c r="B21" t="s">
        <v>48</v>
      </c>
      <c r="C21" t="s">
        <v>30</v>
      </c>
      <c r="D21">
        <v>1</v>
      </c>
      <c r="L21"/>
      <c r="M21">
        <f t="shared" si="1"/>
        <v>2</v>
      </c>
      <c r="N21" s="8">
        <f t="shared" si="0"/>
        <v>2.3255813953488372E-2</v>
      </c>
    </row>
    <row r="22" spans="1:18">
      <c r="A22">
        <v>2407</v>
      </c>
      <c r="B22" t="s">
        <v>49</v>
      </c>
      <c r="C22" t="s">
        <v>35</v>
      </c>
      <c r="J22">
        <v>1</v>
      </c>
      <c r="L22"/>
      <c r="M22">
        <f t="shared" si="1"/>
        <v>1</v>
      </c>
      <c r="N22" s="8">
        <f t="shared" si="0"/>
        <v>1.1627906976744186E-2</v>
      </c>
    </row>
    <row r="23" spans="1:18">
      <c r="A23">
        <v>2419</v>
      </c>
      <c r="B23" t="s">
        <v>50</v>
      </c>
      <c r="C23" t="s">
        <v>30</v>
      </c>
      <c r="D23">
        <v>1</v>
      </c>
      <c r="L23"/>
      <c r="M23">
        <f t="shared" si="1"/>
        <v>2</v>
      </c>
      <c r="N23" s="8">
        <f t="shared" si="0"/>
        <v>2.3255813953488372E-2</v>
      </c>
    </row>
    <row r="24" spans="1:18" s="9" customFormat="1">
      <c r="L24" s="18"/>
      <c r="M24" s="19"/>
    </row>
    <row r="25" spans="1:18">
      <c r="N25"/>
    </row>
    <row r="26" spans="1:18" s="21" customFormat="1">
      <c r="A26" s="20">
        <f>SUMPRODUCT((A3:A25&lt;&gt;"")/(COUNTIF(A3:A25,A3:A25)+(A3:A25="")))</f>
        <v>21</v>
      </c>
      <c r="D26" s="21">
        <f t="shared" ref="D26:N26" si="2">SUM(D3:D24)</f>
        <v>20</v>
      </c>
      <c r="E26" s="21">
        <f t="shared" si="2"/>
        <v>2</v>
      </c>
      <c r="F26" s="21">
        <f t="shared" si="2"/>
        <v>11</v>
      </c>
      <c r="G26" s="21">
        <f t="shared" si="2"/>
        <v>3</v>
      </c>
      <c r="H26" s="21">
        <f t="shared" si="2"/>
        <v>1</v>
      </c>
      <c r="I26" s="21">
        <f t="shared" si="2"/>
        <v>1</v>
      </c>
      <c r="J26" s="21">
        <f t="shared" si="2"/>
        <v>9</v>
      </c>
      <c r="K26" s="21">
        <f t="shared" si="2"/>
        <v>1</v>
      </c>
      <c r="L26" s="21">
        <f t="shared" si="2"/>
        <v>1</v>
      </c>
      <c r="M26" s="21">
        <f t="shared" si="2"/>
        <v>86</v>
      </c>
      <c r="N26" s="22">
        <f t="shared" si="2"/>
        <v>1</v>
      </c>
      <c r="O26"/>
      <c r="P26"/>
      <c r="Q26"/>
      <c r="R26"/>
    </row>
    <row r="27" spans="1:18">
      <c r="D27" s="56">
        <f>SUM(D26:L26)</f>
        <v>49</v>
      </c>
      <c r="E27" s="56"/>
      <c r="F27" s="56"/>
      <c r="G27" s="56"/>
      <c r="H27" s="56"/>
      <c r="I27" s="56"/>
      <c r="J27" s="56"/>
      <c r="K27" s="56"/>
      <c r="L27" s="56"/>
    </row>
  </sheetData>
  <sheetProtection selectLockedCells="1" selectUnlockedCells="1"/>
  <sortState xmlns:xlrd2="http://schemas.microsoft.com/office/spreadsheetml/2017/richdata2" ref="A3:L23">
    <sortCondition ref="A3:A23"/>
  </sortState>
  <mergeCells count="2">
    <mergeCell ref="D27:L27"/>
    <mergeCell ref="A1:P1"/>
  </mergeCells>
  <pageMargins left="0.63958333333333328" right="0.33124999999999999" top="0.51388888888888884" bottom="0.47152777777777777" header="0.51180555555555551" footer="0.51180555555555551"/>
  <pageSetup paperSize="9" firstPageNumber="0" orientation="landscape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0D324-E804-4327-8B97-93C95FB556C8}">
  <dimension ref="A1:F54"/>
  <sheetViews>
    <sheetView workbookViewId="0">
      <pane ySplit="2" topLeftCell="A3" activePane="bottomLeft" state="frozen"/>
      <selection pane="bottomLeft" activeCell="B18" sqref="B18"/>
    </sheetView>
  </sheetViews>
  <sheetFormatPr defaultColWidth="11.42578125" defaultRowHeight="15"/>
  <cols>
    <col min="1" max="1" width="7.140625" customWidth="1"/>
    <col min="2" max="2" width="38.28515625" customWidth="1"/>
    <col min="3" max="3" width="9.85546875" customWidth="1"/>
    <col min="4" max="4" width="9.140625" customWidth="1"/>
    <col min="5" max="5" width="5.28515625" customWidth="1"/>
    <col min="6" max="6" width="18.7109375" customWidth="1"/>
  </cols>
  <sheetData>
    <row r="1" spans="1:6" ht="12.75" customHeight="1">
      <c r="A1" s="58" t="s">
        <v>51</v>
      </c>
      <c r="B1" s="58"/>
      <c r="C1" s="58"/>
      <c r="D1" s="58"/>
    </row>
    <row r="2" spans="1:6" ht="43.35" customHeight="1">
      <c r="A2" s="7" t="s">
        <v>28</v>
      </c>
      <c r="B2" s="7" t="s">
        <v>2</v>
      </c>
      <c r="C2" s="23" t="s">
        <v>52</v>
      </c>
      <c r="D2" s="6" t="s">
        <v>11</v>
      </c>
      <c r="E2" s="1"/>
      <c r="F2" s="24">
        <v>700000</v>
      </c>
    </row>
    <row r="3" spans="1:6">
      <c r="A3" s="1">
        <v>1101</v>
      </c>
      <c r="B3" s="1" t="s">
        <v>12</v>
      </c>
      <c r="C3" s="1">
        <v>97</v>
      </c>
      <c r="D3" s="25">
        <f t="shared" ref="D3:D44" si="0">C3/C$47</f>
        <v>0.1552</v>
      </c>
      <c r="E3" s="1"/>
      <c r="F3" s="26">
        <f t="shared" ref="F3:F44" si="1">D3*$F$2</f>
        <v>108640</v>
      </c>
    </row>
    <row r="4" spans="1:6">
      <c r="A4" s="1">
        <v>1130</v>
      </c>
      <c r="B4" s="1" t="s">
        <v>53</v>
      </c>
      <c r="C4" s="1">
        <v>107</v>
      </c>
      <c r="D4" s="25">
        <f t="shared" si="0"/>
        <v>0.17119999999999999</v>
      </c>
      <c r="E4" s="1"/>
      <c r="F4" s="26">
        <f t="shared" si="1"/>
        <v>119840</v>
      </c>
    </row>
    <row r="5" spans="1:6">
      <c r="A5" s="1">
        <v>1145</v>
      </c>
      <c r="B5" s="1" t="s">
        <v>54</v>
      </c>
      <c r="C5" s="1">
        <v>0</v>
      </c>
      <c r="D5" s="25">
        <f t="shared" si="0"/>
        <v>0</v>
      </c>
      <c r="E5" s="1"/>
      <c r="F5" s="26">
        <f t="shared" si="1"/>
        <v>0</v>
      </c>
    </row>
    <row r="6" spans="1:6">
      <c r="A6" s="1">
        <v>1201</v>
      </c>
      <c r="B6" s="1" t="s">
        <v>55</v>
      </c>
      <c r="C6" s="1">
        <v>0</v>
      </c>
      <c r="D6" s="25">
        <f t="shared" si="0"/>
        <v>0</v>
      </c>
      <c r="E6" s="1"/>
      <c r="F6" s="26">
        <f t="shared" si="1"/>
        <v>0</v>
      </c>
    </row>
    <row r="7" spans="1:6">
      <c r="A7" s="1">
        <v>1203</v>
      </c>
      <c r="B7" s="1" t="s">
        <v>56</v>
      </c>
      <c r="C7" s="1">
        <v>4</v>
      </c>
      <c r="D7" s="25">
        <f t="shared" si="0"/>
        <v>6.4000000000000003E-3</v>
      </c>
      <c r="E7" s="1"/>
      <c r="F7" s="26">
        <f t="shared" si="1"/>
        <v>4480</v>
      </c>
    </row>
    <row r="8" spans="1:6">
      <c r="A8" s="1">
        <v>1206</v>
      </c>
      <c r="B8" s="1" t="s">
        <v>57</v>
      </c>
      <c r="C8" s="1">
        <v>0</v>
      </c>
      <c r="D8" s="25">
        <f t="shared" si="0"/>
        <v>0</v>
      </c>
      <c r="E8" s="1"/>
      <c r="F8" s="26">
        <f t="shared" si="1"/>
        <v>0</v>
      </c>
    </row>
    <row r="9" spans="1:6">
      <c r="A9" s="1">
        <v>1214</v>
      </c>
      <c r="B9" s="1" t="s">
        <v>58</v>
      </c>
      <c r="C9" s="1">
        <v>17</v>
      </c>
      <c r="D9" s="25">
        <f t="shared" si="0"/>
        <v>2.7199999999999998E-2</v>
      </c>
      <c r="E9" s="1"/>
      <c r="F9" s="26">
        <f t="shared" si="1"/>
        <v>19040</v>
      </c>
    </row>
    <row r="10" spans="1:6">
      <c r="A10" s="1">
        <v>1302</v>
      </c>
      <c r="B10" s="1" t="s">
        <v>59</v>
      </c>
      <c r="C10" s="1">
        <v>0</v>
      </c>
      <c r="D10" s="25">
        <f t="shared" si="0"/>
        <v>0</v>
      </c>
      <c r="E10" s="1"/>
      <c r="F10" s="26">
        <f t="shared" si="1"/>
        <v>0</v>
      </c>
    </row>
    <row r="11" spans="1:6">
      <c r="A11" s="1">
        <v>1305</v>
      </c>
      <c r="B11" s="1" t="s">
        <v>60</v>
      </c>
      <c r="C11" s="1">
        <v>3</v>
      </c>
      <c r="D11" s="25">
        <f t="shared" si="0"/>
        <v>4.7999999999999996E-3</v>
      </c>
      <c r="E11" s="1"/>
      <c r="F11" s="26">
        <f t="shared" si="1"/>
        <v>3359.9999999999995</v>
      </c>
    </row>
    <row r="12" spans="1:6">
      <c r="A12" s="1">
        <v>1401</v>
      </c>
      <c r="B12" s="1" t="s">
        <v>61</v>
      </c>
      <c r="C12" s="1">
        <v>12</v>
      </c>
      <c r="D12" s="25">
        <f t="shared" si="0"/>
        <v>1.9199999999999998E-2</v>
      </c>
      <c r="E12" s="1"/>
      <c r="F12" s="26">
        <f t="shared" si="1"/>
        <v>13439.999999999998</v>
      </c>
    </row>
    <row r="13" spans="1:6">
      <c r="A13" s="1">
        <v>1402</v>
      </c>
      <c r="B13" s="1" t="s">
        <v>62</v>
      </c>
      <c r="C13" s="1">
        <v>11</v>
      </c>
      <c r="D13" s="25">
        <f t="shared" si="0"/>
        <v>1.7600000000000001E-2</v>
      </c>
      <c r="E13" s="1"/>
      <c r="F13" s="26">
        <f t="shared" si="1"/>
        <v>12320</v>
      </c>
    </row>
    <row r="14" spans="1:6">
      <c r="A14" s="1">
        <v>1504</v>
      </c>
      <c r="B14" s="1" t="s">
        <v>63</v>
      </c>
      <c r="C14" s="1">
        <v>31</v>
      </c>
      <c r="D14" s="25">
        <f t="shared" si="0"/>
        <v>4.9599999999999998E-2</v>
      </c>
      <c r="E14" s="1"/>
      <c r="F14" s="26">
        <f t="shared" si="1"/>
        <v>34720</v>
      </c>
    </row>
    <row r="15" spans="1:6">
      <c r="A15" s="1">
        <v>1508</v>
      </c>
      <c r="B15" s="1" t="s">
        <v>64</v>
      </c>
      <c r="C15" s="1">
        <v>0</v>
      </c>
      <c r="D15" s="25">
        <f t="shared" si="0"/>
        <v>0</v>
      </c>
      <c r="E15" s="1"/>
      <c r="F15" s="26">
        <f t="shared" si="1"/>
        <v>0</v>
      </c>
    </row>
    <row r="16" spans="1:6">
      <c r="A16" s="1">
        <v>1602</v>
      </c>
      <c r="B16" s="1" t="s">
        <v>65</v>
      </c>
      <c r="C16" s="1">
        <v>34</v>
      </c>
      <c r="D16" s="25">
        <f t="shared" si="0"/>
        <v>5.4399999999999997E-2</v>
      </c>
      <c r="E16" s="1"/>
      <c r="F16" s="26">
        <f t="shared" si="1"/>
        <v>38080</v>
      </c>
    </row>
    <row r="17" spans="1:6">
      <c r="A17" s="1">
        <v>1603</v>
      </c>
      <c r="B17" s="1" t="s">
        <v>66</v>
      </c>
      <c r="C17" s="1">
        <v>4</v>
      </c>
      <c r="D17" s="25">
        <f t="shared" si="0"/>
        <v>6.4000000000000003E-3</v>
      </c>
      <c r="E17" s="1"/>
      <c r="F17" s="26">
        <f t="shared" si="1"/>
        <v>4480</v>
      </c>
    </row>
    <row r="18" spans="1:6">
      <c r="A18" s="1">
        <v>1604</v>
      </c>
      <c r="B18" t="s">
        <v>18</v>
      </c>
      <c r="C18" s="1">
        <v>12</v>
      </c>
      <c r="D18" s="25">
        <f t="shared" ref="D18" si="2">C18/C$47</f>
        <v>1.9199999999999998E-2</v>
      </c>
      <c r="E18" s="1"/>
      <c r="F18" s="26">
        <f t="shared" ref="F18" si="3">D18*$F$2</f>
        <v>13439.999999999998</v>
      </c>
    </row>
    <row r="19" spans="1:6">
      <c r="A19" s="1">
        <v>1606</v>
      </c>
      <c r="B19" s="1" t="s">
        <v>67</v>
      </c>
      <c r="C19" s="1">
        <v>3</v>
      </c>
      <c r="D19" s="25">
        <f t="shared" si="0"/>
        <v>4.7999999999999996E-3</v>
      </c>
      <c r="E19" s="1"/>
      <c r="F19" s="26">
        <f t="shared" si="1"/>
        <v>3359.9999999999995</v>
      </c>
    </row>
    <row r="20" spans="1:6">
      <c r="A20" s="1">
        <v>1607</v>
      </c>
      <c r="B20" s="1" t="s">
        <v>68</v>
      </c>
      <c r="C20" s="1">
        <v>0</v>
      </c>
      <c r="D20" s="25">
        <f t="shared" si="0"/>
        <v>0</v>
      </c>
      <c r="E20" s="1"/>
      <c r="F20" s="26">
        <f t="shared" si="1"/>
        <v>0</v>
      </c>
    </row>
    <row r="21" spans="1:6">
      <c r="A21" s="1">
        <v>1609</v>
      </c>
      <c r="B21" s="1" t="s">
        <v>69</v>
      </c>
      <c r="C21" s="1">
        <v>3</v>
      </c>
      <c r="D21" s="25">
        <f t="shared" si="0"/>
        <v>4.7999999999999996E-3</v>
      </c>
      <c r="E21" s="1"/>
      <c r="F21" s="26">
        <f t="shared" si="1"/>
        <v>3359.9999999999995</v>
      </c>
    </row>
    <row r="22" spans="1:6">
      <c r="A22" s="1">
        <v>1701</v>
      </c>
      <c r="B22" s="1" t="s">
        <v>70</v>
      </c>
      <c r="C22" s="1">
        <v>0</v>
      </c>
      <c r="D22" s="25">
        <f t="shared" si="0"/>
        <v>0</v>
      </c>
      <c r="E22" s="1"/>
      <c r="F22" s="26">
        <f t="shared" si="1"/>
        <v>0</v>
      </c>
    </row>
    <row r="23" spans="1:6">
      <c r="A23" s="1">
        <v>1702</v>
      </c>
      <c r="B23" s="1" t="s">
        <v>71</v>
      </c>
      <c r="C23" s="1">
        <v>29</v>
      </c>
      <c r="D23" s="25">
        <f t="shared" si="0"/>
        <v>4.6399999999999997E-2</v>
      </c>
      <c r="E23" s="1"/>
      <c r="F23" s="26">
        <f t="shared" si="1"/>
        <v>32479.999999999996</v>
      </c>
    </row>
    <row r="24" spans="1:6">
      <c r="A24" s="1">
        <v>1703</v>
      </c>
      <c r="B24" s="1" t="s">
        <v>72</v>
      </c>
      <c r="C24" s="1">
        <v>0</v>
      </c>
      <c r="D24" s="25">
        <f t="shared" si="0"/>
        <v>0</v>
      </c>
      <c r="E24" s="1"/>
      <c r="F24" s="26">
        <f t="shared" si="1"/>
        <v>0</v>
      </c>
    </row>
    <row r="25" spans="1:6">
      <c r="A25" s="1">
        <v>1705</v>
      </c>
      <c r="B25" s="1" t="s">
        <v>21</v>
      </c>
      <c r="C25" s="1">
        <v>45</v>
      </c>
      <c r="D25" s="25">
        <f t="shared" si="0"/>
        <v>7.1999999999999995E-2</v>
      </c>
      <c r="E25" s="1"/>
      <c r="F25" s="26">
        <f t="shared" si="1"/>
        <v>50399.999999999993</v>
      </c>
    </row>
    <row r="26" spans="1:6">
      <c r="A26" s="1">
        <v>1801</v>
      </c>
      <c r="B26" s="1" t="s">
        <v>73</v>
      </c>
      <c r="C26" s="1">
        <v>42</v>
      </c>
      <c r="D26" s="25">
        <f t="shared" si="0"/>
        <v>6.7199999999999996E-2</v>
      </c>
      <c r="E26" s="1"/>
      <c r="F26" s="26">
        <f t="shared" si="1"/>
        <v>47040</v>
      </c>
    </row>
    <row r="27" spans="1:6">
      <c r="A27" s="1">
        <v>1901</v>
      </c>
      <c r="B27" s="1" t="s">
        <v>74</v>
      </c>
      <c r="C27" s="1">
        <v>36</v>
      </c>
      <c r="D27" s="25">
        <f t="shared" si="0"/>
        <v>5.7599999999999998E-2</v>
      </c>
      <c r="E27" s="1"/>
      <c r="F27" s="26">
        <f t="shared" si="1"/>
        <v>40320</v>
      </c>
    </row>
    <row r="28" spans="1:6">
      <c r="A28" s="1">
        <v>1902</v>
      </c>
      <c r="B28" s="1" t="s">
        <v>75</v>
      </c>
      <c r="C28" s="1">
        <v>0</v>
      </c>
      <c r="D28" s="25">
        <f t="shared" si="0"/>
        <v>0</v>
      </c>
      <c r="E28" s="1"/>
      <c r="F28" s="26">
        <f t="shared" si="1"/>
        <v>0</v>
      </c>
    </row>
    <row r="29" spans="1:6">
      <c r="A29" s="1">
        <v>1909</v>
      </c>
      <c r="B29" s="1" t="s">
        <v>76</v>
      </c>
      <c r="C29" s="1">
        <v>0</v>
      </c>
      <c r="D29" s="25">
        <f t="shared" si="0"/>
        <v>0</v>
      </c>
      <c r="E29" s="1"/>
      <c r="F29" s="26">
        <f t="shared" si="1"/>
        <v>0</v>
      </c>
    </row>
    <row r="30" spans="1:6">
      <c r="A30" s="1">
        <v>2001</v>
      </c>
      <c r="B30" s="1" t="s">
        <v>77</v>
      </c>
      <c r="C30" s="1">
        <v>0</v>
      </c>
      <c r="D30" s="25">
        <f t="shared" si="0"/>
        <v>0</v>
      </c>
      <c r="E30" s="1"/>
      <c r="F30" s="26">
        <f t="shared" si="1"/>
        <v>0</v>
      </c>
    </row>
    <row r="31" spans="1:6">
      <c r="A31" s="1">
        <v>2101</v>
      </c>
      <c r="B31" s="1" t="s">
        <v>78</v>
      </c>
      <c r="C31" s="1">
        <v>23</v>
      </c>
      <c r="D31" s="25">
        <f t="shared" si="0"/>
        <v>3.6799999999999999E-2</v>
      </c>
      <c r="E31" s="1"/>
      <c r="F31" s="26">
        <f t="shared" si="1"/>
        <v>25760</v>
      </c>
    </row>
    <row r="32" spans="1:6">
      <c r="A32" s="1">
        <v>2103</v>
      </c>
      <c r="B32" s="1" t="s">
        <v>79</v>
      </c>
      <c r="C32" s="1">
        <v>40</v>
      </c>
      <c r="D32" s="25">
        <f t="shared" si="0"/>
        <v>6.4000000000000001E-2</v>
      </c>
      <c r="E32" s="1"/>
      <c r="F32" s="26">
        <f t="shared" si="1"/>
        <v>44800</v>
      </c>
    </row>
    <row r="33" spans="1:6">
      <c r="A33" s="1">
        <v>2109</v>
      </c>
      <c r="B33" s="1" t="s">
        <v>80</v>
      </c>
      <c r="C33" s="1">
        <v>0</v>
      </c>
      <c r="D33" s="25">
        <f t="shared" si="0"/>
        <v>0</v>
      </c>
      <c r="E33" s="1"/>
      <c r="F33" s="26">
        <f t="shared" si="1"/>
        <v>0</v>
      </c>
    </row>
    <row r="34" spans="1:6">
      <c r="A34" s="1">
        <v>2110</v>
      </c>
      <c r="B34" s="1" t="s">
        <v>81</v>
      </c>
      <c r="C34" s="1">
        <v>15</v>
      </c>
      <c r="D34" s="25">
        <f t="shared" si="0"/>
        <v>2.4E-2</v>
      </c>
      <c r="E34" s="1"/>
      <c r="F34" s="26">
        <f t="shared" si="1"/>
        <v>16800</v>
      </c>
    </row>
    <row r="35" spans="1:6">
      <c r="A35" s="1">
        <v>2116</v>
      </c>
      <c r="B35" s="1" t="s">
        <v>82</v>
      </c>
      <c r="C35" s="1">
        <v>0</v>
      </c>
      <c r="D35" s="25">
        <f t="shared" si="0"/>
        <v>0</v>
      </c>
      <c r="E35" s="1"/>
      <c r="F35" s="26">
        <f t="shared" si="1"/>
        <v>0</v>
      </c>
    </row>
    <row r="36" spans="1:6">
      <c r="A36" s="1">
        <v>2201</v>
      </c>
      <c r="B36" s="1" t="s">
        <v>83</v>
      </c>
      <c r="C36" s="1">
        <v>0</v>
      </c>
      <c r="D36" s="25">
        <f t="shared" si="0"/>
        <v>0</v>
      </c>
      <c r="E36" s="1"/>
      <c r="F36" s="26">
        <f t="shared" si="1"/>
        <v>0</v>
      </c>
    </row>
    <row r="37" spans="1:6">
      <c r="A37" s="1">
        <v>2205</v>
      </c>
      <c r="B37" s="1" t="s">
        <v>84</v>
      </c>
      <c r="C37" s="1">
        <v>18</v>
      </c>
      <c r="D37" s="25">
        <f t="shared" si="0"/>
        <v>2.8799999999999999E-2</v>
      </c>
      <c r="E37" s="1"/>
      <c r="F37" s="26">
        <f t="shared" si="1"/>
        <v>20160</v>
      </c>
    </row>
    <row r="38" spans="1:6">
      <c r="A38" s="1">
        <v>2301</v>
      </c>
      <c r="B38" s="1" t="s">
        <v>47</v>
      </c>
      <c r="C38" s="1">
        <v>10</v>
      </c>
      <c r="D38" s="25">
        <f t="shared" si="0"/>
        <v>1.6E-2</v>
      </c>
      <c r="E38" s="1"/>
      <c r="F38" s="26">
        <f t="shared" si="1"/>
        <v>11200</v>
      </c>
    </row>
    <row r="39" spans="1:6">
      <c r="A39" s="1">
        <v>2306</v>
      </c>
      <c r="B39" s="1" t="s">
        <v>85</v>
      </c>
      <c r="C39" s="1">
        <v>0</v>
      </c>
      <c r="D39" s="25">
        <f t="shared" si="0"/>
        <v>0</v>
      </c>
      <c r="E39" s="1"/>
      <c r="F39" s="26">
        <f t="shared" si="1"/>
        <v>0</v>
      </c>
    </row>
    <row r="40" spans="1:6">
      <c r="A40" s="1">
        <v>2403</v>
      </c>
      <c r="B40" s="1" t="s">
        <v>86</v>
      </c>
      <c r="C40" s="1">
        <v>16</v>
      </c>
      <c r="D40" s="25">
        <f t="shared" si="0"/>
        <v>2.5600000000000001E-2</v>
      </c>
      <c r="E40" s="1"/>
      <c r="F40" s="26">
        <f t="shared" si="1"/>
        <v>17920</v>
      </c>
    </row>
    <row r="41" spans="1:6">
      <c r="A41" s="1">
        <v>2404</v>
      </c>
      <c r="B41" s="1" t="s">
        <v>87</v>
      </c>
      <c r="C41" s="1">
        <v>13</v>
      </c>
      <c r="D41" s="25">
        <f t="shared" si="0"/>
        <v>2.0799999999999999E-2</v>
      </c>
      <c r="E41" s="1"/>
      <c r="F41" s="26">
        <f t="shared" si="1"/>
        <v>14560</v>
      </c>
    </row>
    <row r="42" spans="1:6">
      <c r="A42" s="1">
        <v>2407</v>
      </c>
      <c r="B42" s="1" t="s">
        <v>88</v>
      </c>
      <c r="C42" s="1">
        <v>0</v>
      </c>
      <c r="D42" s="25">
        <f t="shared" si="0"/>
        <v>0</v>
      </c>
      <c r="E42" s="1"/>
      <c r="F42" s="26">
        <f t="shared" si="1"/>
        <v>0</v>
      </c>
    </row>
    <row r="43" spans="1:6">
      <c r="A43" s="1">
        <v>2408</v>
      </c>
      <c r="B43" s="1" t="s">
        <v>89</v>
      </c>
      <c r="C43" s="1">
        <v>0</v>
      </c>
      <c r="D43" s="25">
        <f t="shared" si="0"/>
        <v>0</v>
      </c>
      <c r="E43" s="1"/>
      <c r="F43" s="26">
        <f t="shared" si="1"/>
        <v>0</v>
      </c>
    </row>
    <row r="44" spans="1:6">
      <c r="A44" s="1">
        <v>2419</v>
      </c>
      <c r="B44" s="1" t="s">
        <v>90</v>
      </c>
      <c r="C44" s="1">
        <v>0</v>
      </c>
      <c r="D44" s="25">
        <f t="shared" si="0"/>
        <v>0</v>
      </c>
      <c r="E44" s="1"/>
      <c r="F44" s="26">
        <f t="shared" si="1"/>
        <v>0</v>
      </c>
    </row>
    <row r="45" spans="1:6">
      <c r="A45" s="1"/>
      <c r="B45" s="1"/>
      <c r="C45" s="1"/>
      <c r="D45" s="25"/>
      <c r="E45" s="1"/>
      <c r="F45" s="26"/>
    </row>
    <row r="46" spans="1:6">
      <c r="A46" s="1"/>
      <c r="B46" s="1"/>
      <c r="C46" s="1"/>
      <c r="D46" s="25"/>
      <c r="E46" s="1"/>
      <c r="F46" s="1"/>
    </row>
    <row r="47" spans="1:6" s="33" customFormat="1">
      <c r="A47" s="27">
        <f>SUMPRODUCT((A3:A46&lt;&gt;"")/(COUNTIF(A3:A46,A3:A46)+(A3:A46="")))</f>
        <v>42</v>
      </c>
      <c r="B47" s="28" t="s">
        <v>91</v>
      </c>
      <c r="C47" s="29">
        <f>SUM(C3:C46)</f>
        <v>625</v>
      </c>
      <c r="D47" s="30">
        <f>SUM(D3:D46)</f>
        <v>1</v>
      </c>
      <c r="E47" s="31"/>
      <c r="F47" s="32">
        <f>SUM(F3:F46)</f>
        <v>700000</v>
      </c>
    </row>
    <row r="48" spans="1:6">
      <c r="D48" s="8"/>
    </row>
    <row r="49" spans="4:4">
      <c r="D49" s="8"/>
    </row>
    <row r="50" spans="4:4">
      <c r="D50" s="8"/>
    </row>
    <row r="51" spans="4:4">
      <c r="D51" s="8"/>
    </row>
    <row r="52" spans="4:4">
      <c r="D52" s="8"/>
    </row>
    <row r="53" spans="4:4">
      <c r="D53" s="8"/>
    </row>
    <row r="54" spans="4:4">
      <c r="D54" s="8"/>
    </row>
  </sheetData>
  <sheetProtection selectLockedCells="1" selectUnlockedCells="1"/>
  <mergeCells count="1">
    <mergeCell ref="A1:D1"/>
  </mergeCells>
  <pageMargins left="0.63958333333333328" right="0.33124999999999999" top="0.51388888888888884" bottom="0.47152777777777777" header="0.51180555555555551" footer="0.51180555555555551"/>
  <pageSetup paperSize="9" firstPageNumber="0" orientation="landscape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AB47A-43B8-4B4D-AE84-A03A13C3A1C9}">
  <dimension ref="A1:P49"/>
  <sheetViews>
    <sheetView workbookViewId="0">
      <pane ySplit="2" topLeftCell="A3" activePane="bottomLeft" state="frozen"/>
      <selection pane="bottomLeft" activeCell="P2" sqref="P2"/>
    </sheetView>
  </sheetViews>
  <sheetFormatPr defaultColWidth="11.42578125" defaultRowHeight="15"/>
  <cols>
    <col min="1" max="1" width="7.28515625" customWidth="1"/>
    <col min="2" max="2" width="38.28515625" customWidth="1"/>
    <col min="3" max="3" width="8.7109375" customWidth="1"/>
    <col min="4" max="4" width="10.85546875" customWidth="1"/>
    <col min="5" max="5" width="1.7109375" customWidth="1"/>
    <col min="6" max="6" width="9.42578125" customWidth="1"/>
    <col min="8" max="8" width="1.42578125" customWidth="1"/>
    <col min="9" max="9" width="7.140625" customWidth="1"/>
    <col min="10" max="10" width="11.140625" customWidth="1"/>
    <col min="11" max="11" width="11.42578125" style="21"/>
    <col min="12" max="12" width="6.140625" customWidth="1"/>
    <col min="15" max="15" width="7.7109375" customWidth="1"/>
    <col min="16" max="16" width="28.85546875" customWidth="1"/>
  </cols>
  <sheetData>
    <row r="1" spans="1:16" s="3" customFormat="1">
      <c r="B1" s="3" t="s">
        <v>92</v>
      </c>
      <c r="C1" s="34" t="s">
        <v>93</v>
      </c>
      <c r="D1" s="35">
        <f>'do-14-2024'!$J$19/($B$2/$P$1)</f>
        <v>0.3125</v>
      </c>
      <c r="E1" s="36"/>
      <c r="F1" s="34" t="s">
        <v>94</v>
      </c>
      <c r="G1" s="35">
        <f>'15-18-2024'!$M$26/($B$2/$P$1)</f>
        <v>0.48863636363636365</v>
      </c>
      <c r="H1" s="36"/>
      <c r="I1" s="59" t="str">
        <f>"Původní: " &amp; TEXT((1-D1-G1),"0,0%")</f>
        <v>Původní: 19,9%</v>
      </c>
      <c r="J1" s="59"/>
      <c r="K1" s="60" t="s">
        <v>95</v>
      </c>
      <c r="L1" s="34"/>
      <c r="M1" s="34" t="s">
        <v>96</v>
      </c>
      <c r="N1" s="61" t="s">
        <v>97</v>
      </c>
      <c r="O1" s="61"/>
      <c r="P1" s="37">
        <v>5000</v>
      </c>
    </row>
    <row r="2" spans="1:16" s="3" customFormat="1">
      <c r="A2" s="3" t="s">
        <v>98</v>
      </c>
      <c r="B2" s="38">
        <v>880000</v>
      </c>
      <c r="C2" s="34" t="s">
        <v>99</v>
      </c>
      <c r="D2" s="34" t="s">
        <v>100</v>
      </c>
      <c r="E2" s="34"/>
      <c r="F2" s="34" t="s">
        <v>99</v>
      </c>
      <c r="G2" s="34" t="s">
        <v>100</v>
      </c>
      <c r="H2" s="34"/>
      <c r="I2" s="34" t="s">
        <v>99</v>
      </c>
      <c r="J2" s="34" t="s">
        <v>100</v>
      </c>
      <c r="K2" s="60"/>
      <c r="L2" s="34"/>
      <c r="M2" s="34" t="s">
        <v>100</v>
      </c>
      <c r="N2" s="34" t="s">
        <v>101</v>
      </c>
      <c r="O2" s="3" t="s">
        <v>98</v>
      </c>
      <c r="P2" s="3" t="s">
        <v>102</v>
      </c>
    </row>
    <row r="3" spans="1:16">
      <c r="A3">
        <f>'účast na závodech'!A3</f>
        <v>1101</v>
      </c>
      <c r="B3" t="str">
        <f>'účast na závodech'!B3</f>
        <v>Český Yacht Klub</v>
      </c>
      <c r="C3" s="39">
        <f>'do-14-2024'!K3</f>
        <v>0.14545454545454545</v>
      </c>
      <c r="D3" s="40">
        <f>$B$2*$D$1*C3</f>
        <v>40000</v>
      </c>
      <c r="E3" s="40"/>
      <c r="F3" s="39">
        <f>'15-18-2024'!N3</f>
        <v>0.10465116279069768</v>
      </c>
      <c r="G3" s="40">
        <f>$B$2*$G$1*F3</f>
        <v>45000</v>
      </c>
      <c r="H3" s="8"/>
      <c r="I3" s="39">
        <f>'účast na závodech'!D3</f>
        <v>0.1552</v>
      </c>
      <c r="J3" s="40">
        <f t="shared" ref="J3:J9" si="0">$B$2*(1-$D$1-$G$1)*I3</f>
        <v>27160</v>
      </c>
      <c r="K3" s="41">
        <f t="shared" ref="K3:K47" si="1">SUM(D3,G3,J3)</f>
        <v>112160</v>
      </c>
      <c r="L3" s="8"/>
      <c r="M3" s="40">
        <f>'účast na závodech'!F3</f>
        <v>108640</v>
      </c>
      <c r="N3" s="42">
        <f t="shared" ref="N3:N47" si="2">K3-M3</f>
        <v>3520</v>
      </c>
      <c r="O3">
        <f t="shared" ref="O3:O47" si="3">A3</f>
        <v>1101</v>
      </c>
      <c r="P3" t="str">
        <f t="shared" ref="P3:P47" si="4">B3</f>
        <v>Český Yacht Klub</v>
      </c>
    </row>
    <row r="4" spans="1:16">
      <c r="A4">
        <f>'účast na závodech'!A4</f>
        <v>1130</v>
      </c>
      <c r="B4" t="str">
        <f>'účast na závodech'!B4</f>
        <v>YC CERE Praha</v>
      </c>
      <c r="C4" s="39">
        <f>'do-14-2024'!K4</f>
        <v>7.2727272727272724E-2</v>
      </c>
      <c r="D4" s="40">
        <f>$B$2*$D$1*C4</f>
        <v>20000</v>
      </c>
      <c r="E4" s="40"/>
      <c r="F4" s="39">
        <f>'15-18-2024'!N4</f>
        <v>0.13953488372093023</v>
      </c>
      <c r="G4" s="40">
        <f>$B$2*$G$1*F4</f>
        <v>60000</v>
      </c>
      <c r="H4" s="8"/>
      <c r="I4" s="39">
        <f>'účast na závodech'!D4</f>
        <v>0.17119999999999999</v>
      </c>
      <c r="J4" s="40">
        <f t="shared" si="0"/>
        <v>29960</v>
      </c>
      <c r="K4" s="41">
        <f t="shared" si="1"/>
        <v>109960</v>
      </c>
      <c r="L4" s="8"/>
      <c r="M4" s="40">
        <f>'účast na závodech'!F4</f>
        <v>119840</v>
      </c>
      <c r="N4" s="42">
        <f t="shared" si="2"/>
        <v>-9880</v>
      </c>
      <c r="O4">
        <f t="shared" si="3"/>
        <v>1130</v>
      </c>
      <c r="P4" t="str">
        <f t="shared" si="4"/>
        <v>YC CERE Praha</v>
      </c>
    </row>
    <row r="5" spans="1:16">
      <c r="A5">
        <f>'účast na závodech'!A5</f>
        <v>1145</v>
      </c>
      <c r="B5" t="str">
        <f>'účast na závodech'!B5</f>
        <v>ORTHODOCKS YACHT CLUB O.S.</v>
      </c>
      <c r="E5" s="40"/>
      <c r="H5" s="8"/>
      <c r="I5" s="39">
        <f>'účast na závodech'!D5</f>
        <v>0</v>
      </c>
      <c r="J5" s="40">
        <f t="shared" si="0"/>
        <v>0</v>
      </c>
      <c r="K5" s="41">
        <f t="shared" si="1"/>
        <v>0</v>
      </c>
      <c r="L5" s="8"/>
      <c r="M5" s="40">
        <f>'účast na závodech'!F5</f>
        <v>0</v>
      </c>
      <c r="N5" s="42">
        <f t="shared" si="2"/>
        <v>0</v>
      </c>
      <c r="O5">
        <f t="shared" si="3"/>
        <v>1145</v>
      </c>
      <c r="P5" t="str">
        <f t="shared" si="4"/>
        <v>ORTHODOCKS YACHT CLUB O.S.</v>
      </c>
    </row>
    <row r="6" spans="1:16">
      <c r="A6">
        <f>'účast na závodech'!A6</f>
        <v>1201</v>
      </c>
      <c r="B6" t="str">
        <f>'účast na závodech'!B6</f>
        <v>Sokol Dobřichovice</v>
      </c>
      <c r="E6" s="40"/>
      <c r="G6" s="40"/>
      <c r="H6" s="8"/>
      <c r="I6" s="39">
        <f>'účast na závodech'!D6</f>
        <v>0</v>
      </c>
      <c r="J6" s="40">
        <f t="shared" si="0"/>
        <v>0</v>
      </c>
      <c r="K6" s="41">
        <f t="shared" si="1"/>
        <v>0</v>
      </c>
      <c r="L6" s="8"/>
      <c r="M6" s="40">
        <f>'účast na závodech'!F6</f>
        <v>0</v>
      </c>
      <c r="N6" s="42">
        <f t="shared" si="2"/>
        <v>0</v>
      </c>
      <c r="O6">
        <f t="shared" si="3"/>
        <v>1201</v>
      </c>
      <c r="P6" t="str">
        <f t="shared" si="4"/>
        <v>Sokol Dobřichovice</v>
      </c>
    </row>
    <row r="7" spans="1:16">
      <c r="A7">
        <f>'účast na závodech'!A7</f>
        <v>1203</v>
      </c>
      <c r="B7" t="str">
        <f>'účast na závodech'!B7</f>
        <v>YC Neratovice</v>
      </c>
      <c r="E7" s="40"/>
      <c r="F7" s="39">
        <f>'15-18-2024'!N5</f>
        <v>5.8139534883720929E-2</v>
      </c>
      <c r="G7" s="40">
        <f>$B$2*$G$1*F7</f>
        <v>25000</v>
      </c>
      <c r="H7" s="8"/>
      <c r="I7" s="39">
        <f>'účast na závodech'!D7</f>
        <v>6.4000000000000003E-3</v>
      </c>
      <c r="J7" s="40">
        <f t="shared" si="0"/>
        <v>1120</v>
      </c>
      <c r="K7" s="41">
        <f t="shared" si="1"/>
        <v>26120</v>
      </c>
      <c r="L7" s="8"/>
      <c r="M7" s="40">
        <f>'účast na závodech'!F7</f>
        <v>4480</v>
      </c>
      <c r="N7" s="42">
        <f t="shared" si="2"/>
        <v>21640</v>
      </c>
      <c r="O7">
        <f t="shared" si="3"/>
        <v>1203</v>
      </c>
      <c r="P7" t="str">
        <f t="shared" si="4"/>
        <v>YC Neratovice</v>
      </c>
    </row>
    <row r="8" spans="1:16">
      <c r="A8">
        <f>'účast na závodech'!A8</f>
        <v>1206</v>
      </c>
      <c r="B8" t="str">
        <f>'účast na závodech'!B8</f>
        <v>JO TJ Bohemia Poděbrady</v>
      </c>
      <c r="E8" s="40"/>
      <c r="G8" s="40"/>
      <c r="H8" s="8"/>
      <c r="I8" s="39">
        <f>'účast na závodech'!D8</f>
        <v>0</v>
      </c>
      <c r="J8" s="40">
        <f t="shared" si="0"/>
        <v>0</v>
      </c>
      <c r="K8" s="41">
        <f t="shared" si="1"/>
        <v>0</v>
      </c>
      <c r="L8" s="8"/>
      <c r="M8" s="40">
        <f>'účast na závodech'!F8</f>
        <v>0</v>
      </c>
      <c r="N8" s="42">
        <f t="shared" si="2"/>
        <v>0</v>
      </c>
      <c r="O8">
        <f t="shared" si="3"/>
        <v>1206</v>
      </c>
      <c r="P8" t="str">
        <f t="shared" si="4"/>
        <v>JO TJ Bohemia Poděbrady</v>
      </c>
    </row>
    <row r="9" spans="1:16">
      <c r="A9">
        <f>'účast na závodech'!A9</f>
        <v>1214</v>
      </c>
      <c r="B9" t="str">
        <f>'účast na závodech'!B9</f>
        <v>JK Toušeň</v>
      </c>
      <c r="E9" s="40"/>
      <c r="F9" s="39">
        <f>'15-18-2024'!N6</f>
        <v>6.9767441860465115E-2</v>
      </c>
      <c r="G9" s="40">
        <f t="shared" ref="G9:G14" si="5">$B$2*$G$1*F9</f>
        <v>30000</v>
      </c>
      <c r="H9" s="8"/>
      <c r="I9" s="39">
        <f>'účast na závodech'!D9</f>
        <v>2.7199999999999998E-2</v>
      </c>
      <c r="J9" s="40">
        <f t="shared" si="0"/>
        <v>4760</v>
      </c>
      <c r="K9" s="41">
        <f t="shared" si="1"/>
        <v>34760</v>
      </c>
      <c r="L9" s="8"/>
      <c r="M9" s="40">
        <f>'účast na závodech'!F9</f>
        <v>19040</v>
      </c>
      <c r="N9" s="42">
        <f t="shared" si="2"/>
        <v>15720</v>
      </c>
      <c r="O9">
        <f t="shared" si="3"/>
        <v>1214</v>
      </c>
      <c r="P9" t="str">
        <f t="shared" si="4"/>
        <v>JK Toušeň</v>
      </c>
    </row>
    <row r="10" spans="1:16">
      <c r="A10">
        <f>'účast na závodech'!A10</f>
        <v>1302</v>
      </c>
      <c r="B10" t="str">
        <f>'účast na závodech'!B10</f>
        <v>DIM Bezdrev</v>
      </c>
      <c r="E10" s="40"/>
      <c r="F10" s="39">
        <f>'15-18-2024'!N7</f>
        <v>2.3255813953488372E-2</v>
      </c>
      <c r="G10" s="40">
        <f t="shared" si="5"/>
        <v>10000</v>
      </c>
      <c r="H10" s="8"/>
      <c r="I10" s="39">
        <f>'účast na závodech'!D10</f>
        <v>0</v>
      </c>
      <c r="J10" s="40">
        <f>$B$2*(1-$D$1-$G$1)*I10</f>
        <v>0</v>
      </c>
      <c r="K10" s="41">
        <f t="shared" si="1"/>
        <v>10000</v>
      </c>
      <c r="L10" s="8"/>
      <c r="M10" s="40">
        <f>'účast na závodech'!F10</f>
        <v>0</v>
      </c>
      <c r="N10" s="42">
        <f t="shared" si="2"/>
        <v>10000</v>
      </c>
      <c r="O10">
        <f t="shared" si="3"/>
        <v>1302</v>
      </c>
      <c r="P10" t="str">
        <f t="shared" si="4"/>
        <v>DIM Bezdrev</v>
      </c>
    </row>
    <row r="11" spans="1:16">
      <c r="A11">
        <f>'účast na závodech'!A11</f>
        <v>1305</v>
      </c>
      <c r="B11" t="str">
        <f>'účast na závodech'!B11</f>
        <v>YC Černá v Pošumaví</v>
      </c>
      <c r="E11" s="40"/>
      <c r="G11" s="40"/>
      <c r="H11" s="8"/>
      <c r="I11" s="39">
        <f>'účast na závodech'!D11</f>
        <v>4.7999999999999996E-3</v>
      </c>
      <c r="J11" s="40">
        <f>$B$2*(1-$D$1-$G$1)*I11</f>
        <v>839.99999999999989</v>
      </c>
      <c r="K11" s="41">
        <f t="shared" si="1"/>
        <v>839.99999999999989</v>
      </c>
      <c r="L11" s="8"/>
      <c r="M11" s="40">
        <f>'účast na závodech'!F11</f>
        <v>3359.9999999999995</v>
      </c>
      <c r="N11" s="42">
        <f t="shared" si="2"/>
        <v>-2519.9999999999995</v>
      </c>
      <c r="O11">
        <f t="shared" si="3"/>
        <v>1305</v>
      </c>
      <c r="P11" t="str">
        <f t="shared" si="4"/>
        <v>YC Černá v Pošumaví</v>
      </c>
    </row>
    <row r="12" spans="1:16">
      <c r="A12">
        <f>'15-18-2024'!A8</f>
        <v>1313</v>
      </c>
      <c r="B12" t="str">
        <f>'15-18-2024'!B8</f>
        <v>Yacht klub Jestřábí, z.s.</v>
      </c>
      <c r="E12" s="40"/>
      <c r="F12" s="39">
        <f>'15-18-2024'!N8</f>
        <v>1.1627906976744186E-2</v>
      </c>
      <c r="G12" s="40">
        <f t="shared" si="5"/>
        <v>5000</v>
      </c>
      <c r="H12" s="8"/>
      <c r="I12" s="39"/>
      <c r="J12" s="40"/>
      <c r="K12" s="41">
        <f t="shared" si="1"/>
        <v>5000</v>
      </c>
      <c r="L12" s="8"/>
      <c r="M12" s="40"/>
      <c r="N12" s="42">
        <f t="shared" ref="N12" si="6">K12-M12</f>
        <v>5000</v>
      </c>
      <c r="O12">
        <f t="shared" ref="O12" si="7">A12</f>
        <v>1313</v>
      </c>
      <c r="P12" t="str">
        <f t="shared" ref="P12" si="8">B12</f>
        <v>Yacht klub Jestřábí, z.s.</v>
      </c>
    </row>
    <row r="13" spans="1:16">
      <c r="A13">
        <f>'účast na závodech'!A12</f>
        <v>1401</v>
      </c>
      <c r="B13" t="str">
        <f>'účast na závodech'!B12</f>
        <v>Lokomotiva Plzeň</v>
      </c>
      <c r="C13" s="39">
        <f>'do-14-2024'!K5</f>
        <v>3.6363636363636362E-2</v>
      </c>
      <c r="D13" s="40">
        <f>$B$2*$D$1*C13</f>
        <v>10000</v>
      </c>
      <c r="E13" s="40"/>
      <c r="G13" s="40"/>
      <c r="H13" s="8"/>
      <c r="I13" s="39">
        <f>'účast na závodech'!D12</f>
        <v>1.9199999999999998E-2</v>
      </c>
      <c r="J13" s="40">
        <f>$B$2*(1-$D$1-$G$1)*I13</f>
        <v>3359.9999999999995</v>
      </c>
      <c r="K13" s="41">
        <f t="shared" si="1"/>
        <v>13360</v>
      </c>
      <c r="L13" s="8"/>
      <c r="M13" s="40">
        <f>'účast na závodech'!F12</f>
        <v>13439.999999999998</v>
      </c>
      <c r="N13" s="42">
        <f t="shared" si="2"/>
        <v>-79.999999999998181</v>
      </c>
      <c r="O13">
        <f t="shared" si="3"/>
        <v>1401</v>
      </c>
      <c r="P13" t="str">
        <f t="shared" si="4"/>
        <v>Lokomotiva Plzeň</v>
      </c>
    </row>
    <row r="14" spans="1:16">
      <c r="A14">
        <f>'účast na závodech'!A13</f>
        <v>1402</v>
      </c>
      <c r="B14" t="str">
        <f>'účast na závodech'!B13</f>
        <v>Jacht Klub Plzeň</v>
      </c>
      <c r="C14" s="39">
        <f>'do-14-2024'!K6</f>
        <v>0.10909090909090909</v>
      </c>
      <c r="D14" s="40">
        <f>$B$2*$D$1*C14</f>
        <v>30000</v>
      </c>
      <c r="E14" s="40"/>
      <c r="F14" s="39">
        <f>'15-18-2024'!N9</f>
        <v>2.3255813953488372E-2</v>
      </c>
      <c r="G14" s="40">
        <f t="shared" si="5"/>
        <v>10000</v>
      </c>
      <c r="H14" s="8"/>
      <c r="I14" s="39">
        <f>'účast na závodech'!D13</f>
        <v>1.7600000000000001E-2</v>
      </c>
      <c r="J14" s="40">
        <f>$B$2*(1-$D$1-$G$1)*I14</f>
        <v>3080</v>
      </c>
      <c r="K14" s="41">
        <f t="shared" si="1"/>
        <v>43080</v>
      </c>
      <c r="L14" s="8"/>
      <c r="M14" s="40">
        <f>'účast na závodech'!F13</f>
        <v>12320</v>
      </c>
      <c r="N14" s="42">
        <f t="shared" si="2"/>
        <v>30760</v>
      </c>
      <c r="O14">
        <f t="shared" si="3"/>
        <v>1402</v>
      </c>
      <c r="P14" t="str">
        <f t="shared" si="4"/>
        <v>Jacht Klub Plzeň</v>
      </c>
    </row>
    <row r="15" spans="1:16">
      <c r="A15">
        <f>'do-14-2024'!A7</f>
        <v>1406</v>
      </c>
      <c r="B15" t="str">
        <f>'do-14-2024'!B7</f>
        <v>TJ Prazdroj Plzeň z.s., JO</v>
      </c>
      <c r="C15" s="39">
        <f>'do-14-2024'!K7</f>
        <v>3.6363636363636362E-2</v>
      </c>
      <c r="D15" s="40">
        <f>$B$2*$D$1*C15</f>
        <v>10000</v>
      </c>
      <c r="E15" s="40"/>
      <c r="H15" s="8"/>
      <c r="J15" s="40"/>
      <c r="K15" s="41">
        <f t="shared" si="1"/>
        <v>10000</v>
      </c>
      <c r="L15" s="8"/>
      <c r="N15" s="42">
        <f t="shared" si="2"/>
        <v>10000</v>
      </c>
      <c r="O15">
        <f t="shared" si="3"/>
        <v>1406</v>
      </c>
      <c r="P15" t="str">
        <f t="shared" si="4"/>
        <v>TJ Prazdroj Plzeň z.s., JO</v>
      </c>
    </row>
    <row r="16" spans="1:16">
      <c r="A16">
        <f>'účast na závodech'!A14</f>
        <v>1504</v>
      </c>
      <c r="B16" t="str">
        <f>'účast na závodech'!B14</f>
        <v>JK Cheb</v>
      </c>
      <c r="E16" s="40"/>
      <c r="F16" s="39">
        <f>'15-18-2024'!N10</f>
        <v>2.3255813953488372E-2</v>
      </c>
      <c r="G16" s="40">
        <f>$B$2*$G$1*F16</f>
        <v>10000</v>
      </c>
      <c r="H16" s="8"/>
      <c r="I16" s="39">
        <f>'účast na závodech'!D14</f>
        <v>4.9599999999999998E-2</v>
      </c>
      <c r="J16" s="40">
        <f t="shared" ref="J16:J38" si="9">$B$2*(1-$D$1-$G$1)*I16</f>
        <v>8680</v>
      </c>
      <c r="K16" s="41">
        <f t="shared" si="1"/>
        <v>18680</v>
      </c>
      <c r="L16" s="8"/>
      <c r="M16" s="40">
        <f>'účast na závodech'!F14</f>
        <v>34720</v>
      </c>
      <c r="N16" s="42">
        <f t="shared" si="2"/>
        <v>-16040</v>
      </c>
      <c r="O16">
        <f t="shared" si="3"/>
        <v>1504</v>
      </c>
      <c r="P16" t="str">
        <f t="shared" si="4"/>
        <v>JK Cheb</v>
      </c>
    </row>
    <row r="17" spans="1:16">
      <c r="A17">
        <f>'účast na závodech'!A15</f>
        <v>1508</v>
      </c>
      <c r="B17" t="str">
        <f>'účast na závodech'!B15</f>
        <v>JK Sokolov</v>
      </c>
      <c r="C17" s="8"/>
      <c r="D17" s="40"/>
      <c r="E17" s="40"/>
      <c r="H17" s="8"/>
      <c r="I17" s="39">
        <f>'účast na závodech'!D15</f>
        <v>0</v>
      </c>
      <c r="J17" s="40">
        <f t="shared" si="9"/>
        <v>0</v>
      </c>
      <c r="K17" s="41">
        <f t="shared" si="1"/>
        <v>0</v>
      </c>
      <c r="M17" s="40">
        <f>'účast na závodech'!F15</f>
        <v>0</v>
      </c>
      <c r="N17" s="42">
        <f t="shared" si="2"/>
        <v>0</v>
      </c>
      <c r="O17">
        <f t="shared" si="3"/>
        <v>1508</v>
      </c>
      <c r="P17" t="str">
        <f t="shared" si="4"/>
        <v>JK Sokolov</v>
      </c>
    </row>
    <row r="18" spans="1:16">
      <c r="A18">
        <f>'účast na závodech'!A16</f>
        <v>1602</v>
      </c>
      <c r="B18" t="str">
        <f>'účast na závodech'!B16</f>
        <v>YCR JACHTING Roudnice nad Labem</v>
      </c>
      <c r="C18" s="39">
        <f>'do-14-2024'!K8</f>
        <v>1.8181818181818181E-2</v>
      </c>
      <c r="D18" s="40">
        <f>$B$2*$D$1*C18</f>
        <v>5000</v>
      </c>
      <c r="E18" s="40"/>
      <c r="H18" s="8"/>
      <c r="I18" s="39">
        <f>'účast na závodech'!D16</f>
        <v>5.4399999999999997E-2</v>
      </c>
      <c r="J18" s="40">
        <f t="shared" si="9"/>
        <v>9520</v>
      </c>
      <c r="K18" s="41">
        <f t="shared" si="1"/>
        <v>14520</v>
      </c>
      <c r="L18" s="8"/>
      <c r="M18" s="40">
        <f>'účast na závodech'!F16</f>
        <v>38080</v>
      </c>
      <c r="N18" s="42">
        <f t="shared" si="2"/>
        <v>-23560</v>
      </c>
      <c r="O18">
        <f t="shared" si="3"/>
        <v>1602</v>
      </c>
      <c r="P18" t="str">
        <f t="shared" si="4"/>
        <v>YCR JACHTING Roudnice nad Labem</v>
      </c>
    </row>
    <row r="19" spans="1:16">
      <c r="A19">
        <f>'účast na závodech'!A17</f>
        <v>1603</v>
      </c>
      <c r="B19" t="str">
        <f>'účast na závodech'!B17</f>
        <v>ASK Lovosice</v>
      </c>
      <c r="C19" s="8"/>
      <c r="D19" s="40"/>
      <c r="E19" s="40"/>
      <c r="H19" s="8"/>
      <c r="I19" s="39">
        <f>'účast na závodech'!D17</f>
        <v>6.4000000000000003E-3</v>
      </c>
      <c r="J19" s="40">
        <f t="shared" si="9"/>
        <v>1120</v>
      </c>
      <c r="K19" s="41">
        <f t="shared" si="1"/>
        <v>1120</v>
      </c>
      <c r="L19" s="8"/>
      <c r="M19" s="40">
        <f>'účast na závodech'!F17</f>
        <v>4480</v>
      </c>
      <c r="N19" s="42">
        <f t="shared" si="2"/>
        <v>-3360</v>
      </c>
      <c r="O19">
        <f t="shared" si="3"/>
        <v>1603</v>
      </c>
      <c r="P19" t="str">
        <f t="shared" si="4"/>
        <v>ASK Lovosice</v>
      </c>
    </row>
    <row r="20" spans="1:16">
      <c r="A20">
        <f>'účast na závodech'!A18</f>
        <v>1604</v>
      </c>
      <c r="B20" t="str">
        <f>'účast na závodech'!B18</f>
        <v>Yacht Club Banik Most z.s.</v>
      </c>
      <c r="C20" s="8">
        <f>'do-14-2024'!K9</f>
        <v>0.14545454545454545</v>
      </c>
      <c r="D20" s="40">
        <f>$B$2*$D$1*C20</f>
        <v>40000</v>
      </c>
      <c r="E20" s="40"/>
      <c r="H20" s="8"/>
      <c r="I20" s="39">
        <f>'účast na závodech'!D18</f>
        <v>1.9199999999999998E-2</v>
      </c>
      <c r="J20" s="40">
        <f t="shared" ref="J20" si="10">$B$2*(1-$D$1-$G$1)*I20</f>
        <v>3359.9999999999995</v>
      </c>
      <c r="K20" s="41">
        <f t="shared" ref="K20" si="11">SUM(D20,G20,J20)</f>
        <v>43360</v>
      </c>
      <c r="L20" s="8"/>
      <c r="M20" s="40">
        <f>'účast na závodech'!F18</f>
        <v>13439.999999999998</v>
      </c>
      <c r="N20" s="42">
        <f t="shared" ref="N20" si="12">K20-M20</f>
        <v>29920</v>
      </c>
      <c r="O20">
        <f t="shared" ref="O20" si="13">A20</f>
        <v>1604</v>
      </c>
      <c r="P20" t="str">
        <f t="shared" ref="P20" si="14">B20</f>
        <v>Yacht Club Banik Most z.s.</v>
      </c>
    </row>
    <row r="21" spans="1:16">
      <c r="A21">
        <f>'účast na závodech'!A19</f>
        <v>1606</v>
      </c>
      <c r="B21" t="str">
        <f>'účast na závodech'!B19</f>
        <v>TJ VS Duchcov</v>
      </c>
      <c r="C21" s="39">
        <f>'do-14-2024'!K10</f>
        <v>3.6363636363636362E-2</v>
      </c>
      <c r="D21" s="40">
        <f>$B$2*$D$1*C21</f>
        <v>10000</v>
      </c>
      <c r="E21" s="40"/>
      <c r="F21" s="39">
        <f>'15-18-2024'!N11</f>
        <v>2.3255813953488372E-2</v>
      </c>
      <c r="G21" s="40">
        <f>$B$2*$G$1*F21</f>
        <v>10000</v>
      </c>
      <c r="H21" s="8"/>
      <c r="I21" s="39">
        <f>'účast na závodech'!D19</f>
        <v>4.7999999999999996E-3</v>
      </c>
      <c r="J21" s="40">
        <f t="shared" si="9"/>
        <v>839.99999999999989</v>
      </c>
      <c r="K21" s="41">
        <f t="shared" si="1"/>
        <v>20840</v>
      </c>
      <c r="L21" s="8"/>
      <c r="M21" s="40">
        <f>'účast na závodech'!F19</f>
        <v>3359.9999999999995</v>
      </c>
      <c r="N21" s="42">
        <f t="shared" si="2"/>
        <v>17480</v>
      </c>
      <c r="O21">
        <f t="shared" si="3"/>
        <v>1606</v>
      </c>
      <c r="P21" t="str">
        <f t="shared" si="4"/>
        <v>TJ VS Duchcov</v>
      </c>
    </row>
    <row r="22" spans="1:16">
      <c r="A22">
        <f>'účast na závodech'!A20</f>
        <v>1607</v>
      </c>
      <c r="B22" t="str">
        <f>'účast na závodech'!B20</f>
        <v>YC Nechranice</v>
      </c>
      <c r="E22" s="40"/>
      <c r="H22" s="8"/>
      <c r="I22" s="39">
        <f>'účast na závodech'!D20</f>
        <v>0</v>
      </c>
      <c r="J22" s="40">
        <f t="shared" si="9"/>
        <v>0</v>
      </c>
      <c r="K22" s="41">
        <f t="shared" si="1"/>
        <v>0</v>
      </c>
      <c r="L22" s="8"/>
      <c r="M22" s="40">
        <f>'účast na závodech'!F20</f>
        <v>0</v>
      </c>
      <c r="N22" s="42">
        <f t="shared" si="2"/>
        <v>0</v>
      </c>
      <c r="O22">
        <f t="shared" si="3"/>
        <v>1607</v>
      </c>
      <c r="P22" t="str">
        <f t="shared" si="4"/>
        <v>YC Nechranice</v>
      </c>
    </row>
    <row r="23" spans="1:16">
      <c r="A23">
        <f>'účast na závodech'!A21</f>
        <v>1609</v>
      </c>
      <c r="B23" t="str">
        <f>'účast na závodech'!B21</f>
        <v>YC SK Štětí</v>
      </c>
      <c r="E23" s="40"/>
      <c r="F23" s="39">
        <f>'15-18-2024'!N12</f>
        <v>4.6511627906976744E-2</v>
      </c>
      <c r="G23" s="40">
        <f>$B$2*$G$1*F23</f>
        <v>20000</v>
      </c>
      <c r="H23" s="8"/>
      <c r="I23" s="39">
        <f>'účast na závodech'!D21</f>
        <v>4.7999999999999996E-3</v>
      </c>
      <c r="J23" s="40">
        <f t="shared" si="9"/>
        <v>839.99999999999989</v>
      </c>
      <c r="K23" s="41">
        <f t="shared" si="1"/>
        <v>20840</v>
      </c>
      <c r="L23" s="8"/>
      <c r="M23" s="40">
        <f>'účast na závodech'!F21</f>
        <v>3359.9999999999995</v>
      </c>
      <c r="N23" s="42">
        <f t="shared" si="2"/>
        <v>17480</v>
      </c>
      <c r="O23">
        <f t="shared" si="3"/>
        <v>1609</v>
      </c>
      <c r="P23" t="str">
        <f t="shared" si="4"/>
        <v>YC SK Štětí</v>
      </c>
    </row>
    <row r="24" spans="1:16">
      <c r="A24">
        <f>'účast na závodech'!A22</f>
        <v>1701</v>
      </c>
      <c r="B24" t="str">
        <f>'účast na závodech'!B22</f>
        <v>Yacht Club Doksy</v>
      </c>
      <c r="E24" s="40"/>
      <c r="H24" s="8"/>
      <c r="I24" s="39">
        <f>'účast na závodech'!D22</f>
        <v>0</v>
      </c>
      <c r="J24" s="40">
        <f t="shared" si="9"/>
        <v>0</v>
      </c>
      <c r="K24" s="41">
        <f t="shared" si="1"/>
        <v>0</v>
      </c>
      <c r="L24" s="8"/>
      <c r="M24" s="40">
        <f>'účast na závodech'!F22</f>
        <v>0</v>
      </c>
      <c r="N24" s="42">
        <f t="shared" si="2"/>
        <v>0</v>
      </c>
      <c r="O24">
        <f t="shared" si="3"/>
        <v>1701</v>
      </c>
      <c r="P24" t="str">
        <f t="shared" si="4"/>
        <v>Yacht Club Doksy</v>
      </c>
    </row>
    <row r="25" spans="1:16">
      <c r="A25">
        <f>'účast na závodech'!A23</f>
        <v>1702</v>
      </c>
      <c r="B25" t="str">
        <f>'účast na závodech'!B23</f>
        <v>Jachtklub Máchova jezera Staré Splavy</v>
      </c>
      <c r="C25" s="39">
        <f>'do-14-2024'!K11</f>
        <v>7.2727272727272724E-2</v>
      </c>
      <c r="D25" s="40">
        <f>$B$2*$D$1*C25</f>
        <v>20000</v>
      </c>
      <c r="E25" s="40"/>
      <c r="F25" s="39">
        <f>'15-18-2024'!N13</f>
        <v>4.6511627906976744E-2</v>
      </c>
      <c r="G25" s="40">
        <f>$B$2*$G$1*F25</f>
        <v>20000</v>
      </c>
      <c r="H25" s="8"/>
      <c r="I25" s="39">
        <f>'účast na závodech'!D23</f>
        <v>4.6399999999999997E-2</v>
      </c>
      <c r="J25" s="40">
        <f t="shared" si="9"/>
        <v>8119.9999999999991</v>
      </c>
      <c r="K25" s="41">
        <f t="shared" si="1"/>
        <v>48120</v>
      </c>
      <c r="L25" s="8"/>
      <c r="M25" s="40">
        <f>'účast na závodech'!F23</f>
        <v>32479.999999999996</v>
      </c>
      <c r="N25" s="42">
        <f t="shared" si="2"/>
        <v>15640.000000000004</v>
      </c>
      <c r="O25">
        <f t="shared" si="3"/>
        <v>1702</v>
      </c>
      <c r="P25" t="str">
        <f t="shared" si="4"/>
        <v>Jachtklub Máchova jezera Staré Splavy</v>
      </c>
    </row>
    <row r="26" spans="1:16">
      <c r="A26">
        <f>'účast na závodech'!A24</f>
        <v>1703</v>
      </c>
      <c r="B26" t="str">
        <f>'účast na závodech'!B24</f>
        <v>Jachtklub Česká Lípa</v>
      </c>
      <c r="E26" s="40"/>
      <c r="H26" s="8"/>
      <c r="I26" s="39">
        <f>'účast na závodech'!D24</f>
        <v>0</v>
      </c>
      <c r="J26" s="40">
        <f t="shared" si="9"/>
        <v>0</v>
      </c>
      <c r="K26" s="41">
        <f t="shared" si="1"/>
        <v>0</v>
      </c>
      <c r="L26" s="8"/>
      <c r="M26" s="40">
        <f>'účast na závodech'!F24</f>
        <v>0</v>
      </c>
      <c r="N26" s="42">
        <f t="shared" si="2"/>
        <v>0</v>
      </c>
      <c r="O26">
        <f t="shared" si="3"/>
        <v>1703</v>
      </c>
      <c r="P26" t="str">
        <f t="shared" si="4"/>
        <v>Jachtklub Česká Lípa</v>
      </c>
    </row>
    <row r="27" spans="1:16">
      <c r="A27">
        <f>'účast na závodech'!A25</f>
        <v>1705</v>
      </c>
      <c r="B27" t="str">
        <f>'účast na závodech'!B25</f>
        <v>TJ Delfín Jablonec</v>
      </c>
      <c r="C27" s="39">
        <f>'do-14-2024'!K12</f>
        <v>7.2727272727272724E-2</v>
      </c>
      <c r="D27" s="40">
        <f>$B$2*$D$1*C27</f>
        <v>20000</v>
      </c>
      <c r="E27" s="40"/>
      <c r="F27" s="39">
        <f>'15-18-2024'!N14</f>
        <v>5.8139534883720929E-2</v>
      </c>
      <c r="G27" s="40">
        <f>$B$2*$G$1*F27</f>
        <v>25000</v>
      </c>
      <c r="H27" s="8"/>
      <c r="I27" s="39">
        <f>'účast na závodech'!D25</f>
        <v>7.1999999999999995E-2</v>
      </c>
      <c r="J27" s="40">
        <f t="shared" si="9"/>
        <v>12599.999999999998</v>
      </c>
      <c r="K27" s="41">
        <f t="shared" si="1"/>
        <v>57600</v>
      </c>
      <c r="L27" s="8"/>
      <c r="M27" s="40">
        <f>'účast na závodech'!F25</f>
        <v>50399.999999999993</v>
      </c>
      <c r="N27" s="42">
        <f t="shared" si="2"/>
        <v>7200.0000000000073</v>
      </c>
      <c r="O27">
        <f t="shared" si="3"/>
        <v>1705</v>
      </c>
      <c r="P27" t="str">
        <f t="shared" si="4"/>
        <v>TJ Delfín Jablonec</v>
      </c>
    </row>
    <row r="28" spans="1:16">
      <c r="A28">
        <f>'účast na závodech'!A26</f>
        <v>1801</v>
      </c>
      <c r="B28" t="str">
        <f>'účast na závodech'!B26</f>
        <v>Slávia Česká Skalice</v>
      </c>
      <c r="C28" s="39">
        <f>'do-14-2024'!K13</f>
        <v>7.2727272727272724E-2</v>
      </c>
      <c r="D28" s="40">
        <f>$B$2*$D$1*C28</f>
        <v>20000</v>
      </c>
      <c r="E28" s="40"/>
      <c r="H28" s="8"/>
      <c r="I28" s="39">
        <f>'účast na závodech'!D26</f>
        <v>6.7199999999999996E-2</v>
      </c>
      <c r="J28" s="40">
        <f t="shared" si="9"/>
        <v>11760</v>
      </c>
      <c r="K28" s="41">
        <f t="shared" si="1"/>
        <v>31760</v>
      </c>
      <c r="L28" s="8"/>
      <c r="M28" s="40">
        <f>'účast na závodech'!F26</f>
        <v>47040</v>
      </c>
      <c r="N28" s="42">
        <f t="shared" si="2"/>
        <v>-15280</v>
      </c>
      <c r="O28">
        <f t="shared" si="3"/>
        <v>1801</v>
      </c>
      <c r="P28" t="str">
        <f t="shared" si="4"/>
        <v>Slávia Česká Skalice</v>
      </c>
    </row>
    <row r="29" spans="1:16">
      <c r="A29">
        <f>'účast na závodech'!A27</f>
        <v>1901</v>
      </c>
      <c r="B29" t="str">
        <f>'účast na závodech'!B27</f>
        <v>Yachtclub Pardubice</v>
      </c>
      <c r="C29" s="39">
        <f>'do-14-2024'!K14</f>
        <v>7.2727272727272724E-2</v>
      </c>
      <c r="D29" s="40">
        <f>$B$2*$D$1*C29</f>
        <v>20000</v>
      </c>
      <c r="E29" s="40"/>
      <c r="G29" s="40"/>
      <c r="H29" s="8"/>
      <c r="I29" s="39">
        <f>'účast na závodech'!D27</f>
        <v>5.7599999999999998E-2</v>
      </c>
      <c r="J29" s="40">
        <f t="shared" si="9"/>
        <v>10080</v>
      </c>
      <c r="K29" s="41">
        <f t="shared" si="1"/>
        <v>30080</v>
      </c>
      <c r="M29" s="40">
        <f>'účast na závodech'!F27</f>
        <v>40320</v>
      </c>
      <c r="N29" s="42">
        <f t="shared" si="2"/>
        <v>-10240</v>
      </c>
      <c r="O29">
        <f t="shared" si="3"/>
        <v>1901</v>
      </c>
      <c r="P29" t="str">
        <f t="shared" si="4"/>
        <v>Yachtclub Pardubice</v>
      </c>
    </row>
    <row r="30" spans="1:16">
      <c r="A30">
        <f>'účast na závodech'!A28</f>
        <v>1902</v>
      </c>
      <c r="B30" t="str">
        <f>'účast na závodech'!B28</f>
        <v>Yacht Club Vysoké Mýto</v>
      </c>
      <c r="E30" s="40"/>
      <c r="H30" s="8"/>
      <c r="I30" s="39">
        <f>'účast na závodech'!D28</f>
        <v>0</v>
      </c>
      <c r="J30" s="40">
        <f t="shared" si="9"/>
        <v>0</v>
      </c>
      <c r="K30" s="41">
        <f t="shared" si="1"/>
        <v>0</v>
      </c>
      <c r="L30" s="8"/>
      <c r="M30" s="40">
        <f>'účast na závodech'!F28</f>
        <v>0</v>
      </c>
      <c r="N30" s="42">
        <f t="shared" si="2"/>
        <v>0</v>
      </c>
      <c r="O30">
        <f t="shared" si="3"/>
        <v>1902</v>
      </c>
      <c r="P30" t="str">
        <f t="shared" si="4"/>
        <v>Yacht Club Vysoké Mýto</v>
      </c>
    </row>
    <row r="31" spans="1:16">
      <c r="A31">
        <f>'účast na závodech'!A29</f>
        <v>1909</v>
      </c>
      <c r="B31" t="str">
        <f>'účast na závodech'!B29</f>
        <v>TJ Lanškroun - Jachting</v>
      </c>
      <c r="E31" s="40"/>
      <c r="H31" s="8"/>
      <c r="I31" s="39">
        <f>'účast na závodech'!D29</f>
        <v>0</v>
      </c>
      <c r="J31" s="40">
        <f t="shared" si="9"/>
        <v>0</v>
      </c>
      <c r="K31" s="41">
        <f t="shared" si="1"/>
        <v>0</v>
      </c>
      <c r="L31" s="8"/>
      <c r="M31" s="40">
        <f>'účast na závodech'!F29</f>
        <v>0</v>
      </c>
      <c r="N31" s="42">
        <f t="shared" si="2"/>
        <v>0</v>
      </c>
      <c r="O31">
        <f t="shared" si="3"/>
        <v>1909</v>
      </c>
      <c r="P31" t="str">
        <f t="shared" si="4"/>
        <v>TJ Lanškroun - Jachting</v>
      </c>
    </row>
    <row r="32" spans="1:16">
      <c r="A32">
        <f>'účast na závodech'!A30</f>
        <v>2001</v>
      </c>
      <c r="B32" t="str">
        <f>'účast na závodech'!B30</f>
        <v>YC Velké Dářko</v>
      </c>
      <c r="E32" s="40"/>
      <c r="F32" s="39">
        <f>'15-18-2024'!N15</f>
        <v>1.1627906976744186E-2</v>
      </c>
      <c r="G32" s="40">
        <f>$B$2*$G$1*F32</f>
        <v>5000</v>
      </c>
      <c r="H32" s="8"/>
      <c r="I32" s="39">
        <f>'účast na závodech'!D30</f>
        <v>0</v>
      </c>
      <c r="J32" s="40">
        <f t="shared" si="9"/>
        <v>0</v>
      </c>
      <c r="K32" s="41">
        <f t="shared" si="1"/>
        <v>5000</v>
      </c>
      <c r="L32" s="8"/>
      <c r="M32" s="40">
        <f>'účast na závodech'!F30</f>
        <v>0</v>
      </c>
      <c r="N32" s="42">
        <f t="shared" si="2"/>
        <v>5000</v>
      </c>
      <c r="O32">
        <f t="shared" si="3"/>
        <v>2001</v>
      </c>
      <c r="P32" t="str">
        <f t="shared" si="4"/>
        <v>YC Velké Dářko</v>
      </c>
    </row>
    <row r="33" spans="1:16">
      <c r="A33">
        <f>'účast na závodech'!A31</f>
        <v>2101</v>
      </c>
      <c r="B33" t="str">
        <f>'účast na závodech'!B31</f>
        <v>Jachtklub Brno</v>
      </c>
      <c r="C33" s="39">
        <f>'do-14-2024'!K15</f>
        <v>3.6363636363636362E-2</v>
      </c>
      <c r="D33" s="40">
        <f>$B$2*$D$1*C33</f>
        <v>10000</v>
      </c>
      <c r="E33" s="40"/>
      <c r="F33" s="39">
        <f>'15-18-2024'!N16</f>
        <v>0.11627906976744186</v>
      </c>
      <c r="G33" s="40">
        <f>$B$2*$G$1*F33</f>
        <v>50000</v>
      </c>
      <c r="H33" s="8"/>
      <c r="I33" s="39">
        <f>'účast na závodech'!D31</f>
        <v>3.6799999999999999E-2</v>
      </c>
      <c r="J33" s="40">
        <f t="shared" si="9"/>
        <v>6440</v>
      </c>
      <c r="K33" s="41">
        <f t="shared" si="1"/>
        <v>66440</v>
      </c>
      <c r="L33" s="8"/>
      <c r="M33" s="40">
        <f>'účast na závodech'!F31</f>
        <v>25760</v>
      </c>
      <c r="N33" s="42">
        <f t="shared" si="2"/>
        <v>40680</v>
      </c>
      <c r="O33">
        <f t="shared" si="3"/>
        <v>2101</v>
      </c>
      <c r="P33" t="str">
        <f t="shared" si="4"/>
        <v>Jachtklub Brno</v>
      </c>
    </row>
    <row r="34" spans="1:16">
      <c r="A34">
        <f>'účast na závodech'!A32</f>
        <v>2103</v>
      </c>
      <c r="B34" t="str">
        <f>'účast na závodech'!B32</f>
        <v>TJ Lodní sporty Brno</v>
      </c>
      <c r="C34" s="39">
        <f>'do-14-2024'!K16</f>
        <v>3.6363636363636362E-2</v>
      </c>
      <c r="D34" s="40">
        <f>$B$2*$D$1*C34</f>
        <v>10000</v>
      </c>
      <c r="E34" s="40"/>
      <c r="F34" s="39">
        <f>'15-18-2024'!N17</f>
        <v>0.11627906976744186</v>
      </c>
      <c r="G34" s="40">
        <f>$B$2*$G$1*F34</f>
        <v>50000</v>
      </c>
      <c r="H34" s="8"/>
      <c r="I34" s="39">
        <f>'účast na závodech'!D32</f>
        <v>6.4000000000000001E-2</v>
      </c>
      <c r="J34" s="40">
        <f t="shared" si="9"/>
        <v>11200</v>
      </c>
      <c r="K34" s="41">
        <f t="shared" si="1"/>
        <v>71200</v>
      </c>
      <c r="L34" s="8"/>
      <c r="M34" s="40">
        <f>'účast na závodech'!F32</f>
        <v>44800</v>
      </c>
      <c r="N34" s="42">
        <f t="shared" si="2"/>
        <v>26400</v>
      </c>
      <c r="O34">
        <f t="shared" si="3"/>
        <v>2103</v>
      </c>
      <c r="P34" t="str">
        <f t="shared" si="4"/>
        <v>TJ Lodní sporty Brno</v>
      </c>
    </row>
    <row r="35" spans="1:16">
      <c r="A35">
        <f>'účast na závodech'!A33</f>
        <v>2109</v>
      </c>
      <c r="B35" t="str">
        <f>'účast na závodech'!B33</f>
        <v>YC Dyje</v>
      </c>
      <c r="E35" s="40"/>
      <c r="H35" s="8"/>
      <c r="I35" s="39">
        <f>'účast na závodech'!D33</f>
        <v>0</v>
      </c>
      <c r="J35" s="40">
        <f t="shared" si="9"/>
        <v>0</v>
      </c>
      <c r="K35" s="41">
        <f t="shared" si="1"/>
        <v>0</v>
      </c>
      <c r="L35" s="8"/>
      <c r="M35" s="40">
        <f>'účast na závodech'!F33</f>
        <v>0</v>
      </c>
      <c r="N35" s="42">
        <f t="shared" si="2"/>
        <v>0</v>
      </c>
      <c r="O35">
        <f t="shared" si="3"/>
        <v>2109</v>
      </c>
      <c r="P35" t="str">
        <f t="shared" si="4"/>
        <v>YC Dyje</v>
      </c>
    </row>
    <row r="36" spans="1:16">
      <c r="A36">
        <f>'účast na závodech'!A34</f>
        <v>2110</v>
      </c>
      <c r="B36" t="str">
        <f>'účast na závodech'!B34</f>
        <v>TJ RAPID BRNO</v>
      </c>
      <c r="E36" s="40"/>
      <c r="F36" s="39">
        <f>'15-18-2024'!N18</f>
        <v>2.3255813953488372E-2</v>
      </c>
      <c r="G36" s="40">
        <f>$B$2*$G$1*F36</f>
        <v>10000</v>
      </c>
      <c r="H36" s="8"/>
      <c r="I36" s="39">
        <f>'účast na závodech'!D34</f>
        <v>2.4E-2</v>
      </c>
      <c r="J36" s="40">
        <f t="shared" si="9"/>
        <v>4200</v>
      </c>
      <c r="K36" s="41">
        <f t="shared" si="1"/>
        <v>14200</v>
      </c>
      <c r="L36" s="8"/>
      <c r="M36" s="40">
        <f>'účast na závodech'!F34</f>
        <v>16800</v>
      </c>
      <c r="N36" s="42">
        <f t="shared" si="2"/>
        <v>-2600</v>
      </c>
      <c r="O36">
        <f t="shared" si="3"/>
        <v>2110</v>
      </c>
      <c r="P36" t="str">
        <f t="shared" si="4"/>
        <v>TJ RAPID BRNO</v>
      </c>
    </row>
    <row r="37" spans="1:16">
      <c r="A37">
        <f>'účast na závodech'!A35</f>
        <v>2116</v>
      </c>
      <c r="B37" t="str">
        <f>'účast na závodech'!B35</f>
        <v>Moravský Yacht Klub</v>
      </c>
      <c r="E37" s="40"/>
      <c r="H37" s="8"/>
      <c r="I37" s="39">
        <f>'účast na závodech'!D35</f>
        <v>0</v>
      </c>
      <c r="J37" s="40">
        <f t="shared" si="9"/>
        <v>0</v>
      </c>
      <c r="K37" s="41">
        <f t="shared" si="1"/>
        <v>0</v>
      </c>
      <c r="L37" s="8"/>
      <c r="M37" s="40">
        <f>'účast na závodech'!F35</f>
        <v>0</v>
      </c>
      <c r="N37" s="42">
        <f t="shared" si="2"/>
        <v>0</v>
      </c>
      <c r="O37">
        <f t="shared" si="3"/>
        <v>2116</v>
      </c>
      <c r="P37" t="str">
        <f t="shared" si="4"/>
        <v>Moravský Yacht Klub</v>
      </c>
    </row>
    <row r="38" spans="1:16">
      <c r="A38">
        <f>'účast na závodech'!A36</f>
        <v>2201</v>
      </c>
      <c r="B38" t="str">
        <f>'účast na závodech'!B36</f>
        <v>JK Prostějov</v>
      </c>
      <c r="E38" s="40"/>
      <c r="H38" s="8"/>
      <c r="I38" s="39">
        <f>'účast na závodech'!D36</f>
        <v>0</v>
      </c>
      <c r="J38" s="40">
        <f t="shared" si="9"/>
        <v>0</v>
      </c>
      <c r="K38" s="41">
        <f t="shared" si="1"/>
        <v>0</v>
      </c>
      <c r="L38" s="8"/>
      <c r="M38" s="40">
        <f>'účast na závodech'!F36</f>
        <v>0</v>
      </c>
      <c r="N38" s="42">
        <f t="shared" si="2"/>
        <v>0</v>
      </c>
      <c r="O38">
        <f t="shared" si="3"/>
        <v>2201</v>
      </c>
      <c r="P38" t="str">
        <f t="shared" si="4"/>
        <v>JK Prostějov</v>
      </c>
    </row>
    <row r="39" spans="1:16">
      <c r="A39">
        <f>'účast na závodech'!A37</f>
        <v>2205</v>
      </c>
      <c r="B39" t="str">
        <f>'účast na závodech'!B37</f>
        <v>TJ Sokol Tovačov</v>
      </c>
      <c r="E39" s="40"/>
      <c r="F39" s="39">
        <f>'15-18-2024'!N19</f>
        <v>2.3255813953488372E-2</v>
      </c>
      <c r="G39" s="40">
        <f t="shared" ref="G39:G40" si="15">$B$2*$G$1*F39</f>
        <v>10000</v>
      </c>
      <c r="H39" s="8"/>
      <c r="I39" s="39">
        <f>'účast na závodech'!D37</f>
        <v>2.8799999999999999E-2</v>
      </c>
      <c r="J39" s="40">
        <f t="shared" ref="J39:J47" si="16">$B$2*(1-$D$1-$G$1)*I39</f>
        <v>5040</v>
      </c>
      <c r="K39" s="41">
        <f t="shared" si="1"/>
        <v>15040</v>
      </c>
      <c r="L39" s="8"/>
      <c r="M39" s="40">
        <f>'účast na závodech'!F37</f>
        <v>20160</v>
      </c>
      <c r="N39" s="42">
        <f t="shared" si="2"/>
        <v>-5120</v>
      </c>
      <c r="O39">
        <f t="shared" si="3"/>
        <v>2205</v>
      </c>
      <c r="P39" t="str">
        <f t="shared" si="4"/>
        <v>TJ Sokol Tovačov</v>
      </c>
    </row>
    <row r="40" spans="1:16">
      <c r="A40">
        <f>'účast na závodech'!A38</f>
        <v>2301</v>
      </c>
      <c r="B40" t="str">
        <f>'účast na závodech'!B38</f>
        <v>Lodní Sporty Kroměříž, JO</v>
      </c>
      <c r="E40" s="40"/>
      <c r="F40" s="39">
        <f>'15-18-2024'!N20</f>
        <v>2.3255813953488372E-2</v>
      </c>
      <c r="G40" s="40">
        <f t="shared" si="15"/>
        <v>10000</v>
      </c>
      <c r="H40" s="8"/>
      <c r="I40" s="39">
        <f>'účast na závodech'!D38</f>
        <v>1.6E-2</v>
      </c>
      <c r="J40" s="40">
        <f t="shared" si="16"/>
        <v>2800</v>
      </c>
      <c r="K40" s="41">
        <f t="shared" si="1"/>
        <v>12800</v>
      </c>
      <c r="L40" s="8"/>
      <c r="M40" s="40">
        <f>'účast na závodech'!F38</f>
        <v>11200</v>
      </c>
      <c r="N40" s="42">
        <f t="shared" si="2"/>
        <v>1600</v>
      </c>
      <c r="O40">
        <f t="shared" si="3"/>
        <v>2301</v>
      </c>
      <c r="P40" t="str">
        <f t="shared" si="4"/>
        <v>Lodní Sporty Kroměříž, JO</v>
      </c>
    </row>
    <row r="41" spans="1:16">
      <c r="A41">
        <f>'účast na závodech'!A39</f>
        <v>2306</v>
      </c>
      <c r="B41" t="str">
        <f>'účast na závodech'!B39</f>
        <v>AYCK z.s.</v>
      </c>
      <c r="E41" s="40"/>
      <c r="F41" s="39"/>
      <c r="G41" s="40"/>
      <c r="H41" s="8"/>
      <c r="I41" s="39">
        <f>'účast na závodech'!D39</f>
        <v>0</v>
      </c>
      <c r="J41" s="40">
        <f t="shared" si="16"/>
        <v>0</v>
      </c>
      <c r="K41" s="41">
        <f t="shared" si="1"/>
        <v>0</v>
      </c>
      <c r="L41" s="8"/>
      <c r="M41" s="40">
        <f>'účast na závodech'!F39</f>
        <v>0</v>
      </c>
      <c r="N41" s="42">
        <f t="shared" si="2"/>
        <v>0</v>
      </c>
      <c r="O41">
        <f t="shared" si="3"/>
        <v>2306</v>
      </c>
      <c r="P41" t="str">
        <f t="shared" si="4"/>
        <v>AYCK z.s.</v>
      </c>
    </row>
    <row r="42" spans="1:16">
      <c r="A42">
        <f>'účast na závodech'!A40</f>
        <v>2403</v>
      </c>
      <c r="B42" t="str">
        <f>'účast na závodech'!B40</f>
        <v>KJ Těrlicko</v>
      </c>
      <c r="C42" s="39">
        <f>'do-14-2024'!K17</f>
        <v>3.6363636363636362E-2</v>
      </c>
      <c r="D42" s="40">
        <f>$B$2*$D$1*C42</f>
        <v>10000</v>
      </c>
      <c r="E42" s="40"/>
      <c r="F42" s="39"/>
      <c r="G42" s="40"/>
      <c r="H42" s="8"/>
      <c r="I42" s="39">
        <f>'účast na závodech'!D40</f>
        <v>2.5600000000000001E-2</v>
      </c>
      <c r="J42" s="40">
        <f t="shared" si="16"/>
        <v>4480</v>
      </c>
      <c r="K42" s="41">
        <f t="shared" si="1"/>
        <v>14480</v>
      </c>
      <c r="L42" s="8"/>
      <c r="M42" s="40">
        <f>'účast na závodech'!F40</f>
        <v>17920</v>
      </c>
      <c r="N42" s="42">
        <f t="shared" si="2"/>
        <v>-3440</v>
      </c>
      <c r="O42">
        <f t="shared" si="3"/>
        <v>2403</v>
      </c>
      <c r="P42" t="str">
        <f t="shared" si="4"/>
        <v>KJ Těrlicko</v>
      </c>
    </row>
    <row r="43" spans="1:16">
      <c r="A43">
        <f>'účast na závodech'!A41</f>
        <v>2404</v>
      </c>
      <c r="B43" t="str">
        <f>'účast na závodech'!B41</f>
        <v>Yachtclub Baník Ostrava</v>
      </c>
      <c r="E43" s="40"/>
      <c r="F43" s="39"/>
      <c r="G43" s="40"/>
      <c r="H43" s="8"/>
      <c r="I43" s="39">
        <f>'účast na závodech'!D41</f>
        <v>2.0799999999999999E-2</v>
      </c>
      <c r="J43" s="40">
        <f t="shared" si="16"/>
        <v>3640</v>
      </c>
      <c r="K43" s="41">
        <f t="shared" si="1"/>
        <v>3640</v>
      </c>
      <c r="L43" s="8"/>
      <c r="M43" s="40">
        <f>'účast na závodech'!F41</f>
        <v>14560</v>
      </c>
      <c r="N43" s="42">
        <f t="shared" si="2"/>
        <v>-10920</v>
      </c>
      <c r="O43">
        <f t="shared" si="3"/>
        <v>2404</v>
      </c>
      <c r="P43" t="str">
        <f t="shared" si="4"/>
        <v>Yachtclub Baník Ostrava</v>
      </c>
    </row>
    <row r="44" spans="1:16">
      <c r="A44">
        <f>'15-18-2024'!A21</f>
        <v>2405</v>
      </c>
      <c r="B44" t="str">
        <f>'15-18-2024'!B21</f>
        <v>TJ Sokol Palkovice - oddíl jachtingu</v>
      </c>
      <c r="E44" s="40"/>
      <c r="F44" s="39">
        <f>'15-18-2024'!N21</f>
        <v>2.3255813953488372E-2</v>
      </c>
      <c r="G44" s="40">
        <f t="shared" ref="G44:G45" si="17">$B$2*$G$1*F44</f>
        <v>10000</v>
      </c>
      <c r="H44" s="8"/>
      <c r="I44" s="39"/>
      <c r="J44" s="40"/>
      <c r="K44" s="41">
        <f t="shared" si="1"/>
        <v>10000</v>
      </c>
      <c r="L44" s="8"/>
      <c r="M44" s="40"/>
      <c r="N44" s="42">
        <f t="shared" ref="N44" si="18">K44-M44</f>
        <v>10000</v>
      </c>
      <c r="O44">
        <f t="shared" ref="O44" si="19">A44</f>
        <v>2405</v>
      </c>
      <c r="P44" t="str">
        <f t="shared" ref="P44" si="20">B44</f>
        <v>TJ Sokol Palkovice - oddíl jachtingu</v>
      </c>
    </row>
    <row r="45" spans="1:16">
      <c r="A45">
        <f>'účast na závodech'!A42</f>
        <v>2407</v>
      </c>
      <c r="B45" t="str">
        <f>'účast na závodech'!B42</f>
        <v>YC Krnov</v>
      </c>
      <c r="E45" s="40"/>
      <c r="F45" s="39">
        <f>'15-18-2024'!N22</f>
        <v>1.1627906976744186E-2</v>
      </c>
      <c r="G45" s="40">
        <f t="shared" si="17"/>
        <v>5000</v>
      </c>
      <c r="H45" s="8"/>
      <c r="I45" s="39">
        <f>'účast na závodech'!D42</f>
        <v>0</v>
      </c>
      <c r="J45" s="40">
        <f t="shared" si="16"/>
        <v>0</v>
      </c>
      <c r="K45" s="41">
        <f t="shared" si="1"/>
        <v>5000</v>
      </c>
      <c r="L45" s="8"/>
      <c r="M45" s="40">
        <f>'účast na závodech'!F42</f>
        <v>0</v>
      </c>
      <c r="N45" s="42">
        <f t="shared" si="2"/>
        <v>5000</v>
      </c>
      <c r="O45">
        <f t="shared" si="3"/>
        <v>2407</v>
      </c>
      <c r="P45" t="str">
        <f t="shared" si="4"/>
        <v>YC Krnov</v>
      </c>
    </row>
    <row r="46" spans="1:16">
      <c r="A46">
        <f>'účast na závodech'!A43</f>
        <v>2408</v>
      </c>
      <c r="B46" t="str">
        <f>'účast na závodech'!B43</f>
        <v>JK Ostrava Poruba</v>
      </c>
      <c r="E46" s="40"/>
      <c r="G46" s="40"/>
      <c r="H46" s="8"/>
      <c r="I46" s="39">
        <f>'účast na závodech'!D43</f>
        <v>0</v>
      </c>
      <c r="J46" s="40">
        <f t="shared" si="16"/>
        <v>0</v>
      </c>
      <c r="K46" s="41">
        <f t="shared" si="1"/>
        <v>0</v>
      </c>
      <c r="L46" s="8"/>
      <c r="M46" s="40">
        <f>'účast na závodech'!F43</f>
        <v>0</v>
      </c>
      <c r="N46" s="42">
        <f t="shared" si="2"/>
        <v>0</v>
      </c>
      <c r="O46">
        <f t="shared" si="3"/>
        <v>2408</v>
      </c>
      <c r="P46" t="str">
        <f t="shared" si="4"/>
        <v>JK Ostrava Poruba</v>
      </c>
    </row>
    <row r="47" spans="1:16">
      <c r="A47">
        <f>'účast na závodech'!A44</f>
        <v>2419</v>
      </c>
      <c r="B47" t="str">
        <f>'účast na závodech'!B44</f>
        <v>Yacht Club Jezero Hlučín</v>
      </c>
      <c r="E47" s="40"/>
      <c r="F47" s="39">
        <f>'15-18-2024'!N23</f>
        <v>2.3255813953488372E-2</v>
      </c>
      <c r="G47" s="40">
        <f>$B$2*$G$1*F47</f>
        <v>10000</v>
      </c>
      <c r="H47" s="8"/>
      <c r="I47" s="39">
        <f>'účast na závodech'!D44</f>
        <v>0</v>
      </c>
      <c r="J47" s="40">
        <f t="shared" si="16"/>
        <v>0</v>
      </c>
      <c r="K47" s="41">
        <f t="shared" si="1"/>
        <v>10000</v>
      </c>
      <c r="L47" s="8"/>
      <c r="M47" s="40">
        <f>'účast na závodech'!F44</f>
        <v>0</v>
      </c>
      <c r="N47" s="42">
        <f t="shared" si="2"/>
        <v>10000</v>
      </c>
      <c r="O47">
        <f t="shared" si="3"/>
        <v>2419</v>
      </c>
      <c r="P47" t="str">
        <f t="shared" si="4"/>
        <v>Yacht Club Jezero Hlučín</v>
      </c>
    </row>
    <row r="48" spans="1:16">
      <c r="C48" s="8"/>
      <c r="D48" s="40"/>
      <c r="E48" s="40"/>
      <c r="F48" s="8"/>
      <c r="G48" s="40"/>
      <c r="H48" s="8"/>
      <c r="I48" s="8"/>
      <c r="J48" s="40"/>
      <c r="N48" s="42"/>
    </row>
    <row r="49" spans="1:16">
      <c r="A49" s="12">
        <f>SUMPRODUCT((A3:A48&lt;&gt;"")/(COUNTIF(A3:A48,A3:A48)+(A3:A48="")))</f>
        <v>45</v>
      </c>
      <c r="B49" s="12"/>
      <c r="C49" s="43">
        <f>SUM(C3:C48)</f>
        <v>1</v>
      </c>
      <c r="D49" s="41">
        <f>SUM(D3:D48)</f>
        <v>275000</v>
      </c>
      <c r="E49" s="41"/>
      <c r="F49" s="43">
        <f>SUM(F3:F48)</f>
        <v>1</v>
      </c>
      <c r="G49" s="41">
        <f>SUM(G3:G48)</f>
        <v>430000</v>
      </c>
      <c r="H49" s="43"/>
      <c r="I49" s="43">
        <f>SUM(I3:I48)</f>
        <v>1</v>
      </c>
      <c r="J49" s="41">
        <f>SUM(J3:J48)</f>
        <v>175000</v>
      </c>
      <c r="K49" s="41">
        <f>SUM(K3:K48)</f>
        <v>880000</v>
      </c>
      <c r="M49" s="41">
        <f>SUM(M3:M48)</f>
        <v>700000</v>
      </c>
      <c r="N49" s="44">
        <f>SUM(N3:N48)</f>
        <v>180000</v>
      </c>
      <c r="O49" s="12">
        <f>SUMPRODUCT((O3:O48&lt;&gt;"")/(COUNTIF(O3:O48,O3:O48)+(O3:O48="")))</f>
        <v>45</v>
      </c>
      <c r="P49" s="12"/>
    </row>
  </sheetData>
  <sheetProtection selectLockedCells="1" selectUnlockedCells="1"/>
  <mergeCells count="3">
    <mergeCell ref="I1:J1"/>
    <mergeCell ref="K1:K2"/>
    <mergeCell ref="N1:O1"/>
  </mergeCells>
  <pageMargins left="0.63958333333333328" right="0.33124999999999999" top="0.51388888888888884" bottom="0.47152777777777777" header="0.51180555555555551" footer="0.51180555555555551"/>
  <pageSetup paperSize="9" firstPageNumber="0" orientation="landscape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4DEB5-726B-408D-B48C-0B018184779F}">
  <dimension ref="A1:M35"/>
  <sheetViews>
    <sheetView tabSelected="1" workbookViewId="0">
      <selection activeCell="H33" sqref="H33"/>
    </sheetView>
  </sheetViews>
  <sheetFormatPr defaultColWidth="11.42578125" defaultRowHeight="15"/>
  <cols>
    <col min="1" max="1" width="6.42578125" customWidth="1"/>
    <col min="2" max="2" width="38.28515625" customWidth="1"/>
    <col min="3" max="3" width="10.85546875" customWidth="1"/>
    <col min="4" max="4" width="1.7109375" customWidth="1"/>
    <col min="6" max="6" width="1.42578125" customWidth="1"/>
    <col min="7" max="7" width="11.85546875" customWidth="1"/>
    <col min="8" max="8" width="11.42578125" style="21"/>
  </cols>
  <sheetData>
    <row r="1" spans="1:13" s="3" customFormat="1" ht="41.85" customHeight="1">
      <c r="A1" s="62" t="s">
        <v>98</v>
      </c>
      <c r="B1" s="63" t="s">
        <v>103</v>
      </c>
      <c r="C1" s="45" t="s">
        <v>93</v>
      </c>
      <c r="D1" s="46"/>
      <c r="E1" s="45" t="s">
        <v>94</v>
      </c>
      <c r="F1" s="46"/>
      <c r="G1" s="47" t="s">
        <v>104</v>
      </c>
      <c r="H1" s="63" t="s">
        <v>95</v>
      </c>
      <c r="K1" s="64" t="s">
        <v>105</v>
      </c>
      <c r="L1" s="64"/>
      <c r="M1" s="64"/>
    </row>
    <row r="2" spans="1:13" s="3" customFormat="1">
      <c r="A2" s="62"/>
      <c r="B2" s="62"/>
      <c r="C2" s="45" t="s">
        <v>100</v>
      </c>
      <c r="D2" s="45"/>
      <c r="E2" s="45" t="s">
        <v>100</v>
      </c>
      <c r="F2" s="45"/>
      <c r="G2" s="45" t="s">
        <v>100</v>
      </c>
      <c r="H2" s="63"/>
    </row>
    <row r="3" spans="1:13">
      <c r="A3" s="48">
        <f>CELKEM!A3</f>
        <v>1101</v>
      </c>
      <c r="B3" s="48" t="str">
        <f>CELKEM!B3</f>
        <v>Český Yacht Klub</v>
      </c>
      <c r="C3" s="49">
        <f>CELKEM!D3</f>
        <v>40000</v>
      </c>
      <c r="D3" s="49"/>
      <c r="E3" s="49">
        <f>CELKEM!G3</f>
        <v>45000</v>
      </c>
      <c r="F3" s="50"/>
      <c r="G3" s="49">
        <f>CELKEM!J3</f>
        <v>27160</v>
      </c>
      <c r="H3" s="51">
        <f>CELKEM!K3</f>
        <v>112160</v>
      </c>
    </row>
    <row r="4" spans="1:13">
      <c r="A4" s="48">
        <f>CELKEM!A4</f>
        <v>1130</v>
      </c>
      <c r="B4" s="48" t="str">
        <f>CELKEM!B4</f>
        <v>YC CERE Praha</v>
      </c>
      <c r="C4" s="49">
        <f>CELKEM!D4</f>
        <v>20000</v>
      </c>
      <c r="D4" s="49"/>
      <c r="E4" s="49">
        <f>CELKEM!G4</f>
        <v>60000</v>
      </c>
      <c r="F4" s="50"/>
      <c r="G4" s="49">
        <f>CELKEM!J4</f>
        <v>29960</v>
      </c>
      <c r="H4" s="51">
        <f>CELKEM!K4</f>
        <v>109960</v>
      </c>
    </row>
    <row r="5" spans="1:13">
      <c r="A5" s="48">
        <f>CELKEM!A7</f>
        <v>1203</v>
      </c>
      <c r="B5" s="48" t="str">
        <f>CELKEM!B7</f>
        <v>YC Neratovice</v>
      </c>
      <c r="C5" s="49">
        <f>CELKEM!D7</f>
        <v>0</v>
      </c>
      <c r="D5" s="49"/>
      <c r="E5" s="49">
        <f>CELKEM!G7</f>
        <v>25000</v>
      </c>
      <c r="F5" s="50"/>
      <c r="G5" s="49">
        <f>CELKEM!J7</f>
        <v>1120</v>
      </c>
      <c r="H5" s="51">
        <f>CELKEM!K7</f>
        <v>26120</v>
      </c>
    </row>
    <row r="6" spans="1:13">
      <c r="A6" s="48">
        <f>CELKEM!A9</f>
        <v>1214</v>
      </c>
      <c r="B6" s="48" t="str">
        <f>CELKEM!B9</f>
        <v>JK Toušeň</v>
      </c>
      <c r="C6" s="49">
        <f>CELKEM!D9</f>
        <v>0</v>
      </c>
      <c r="D6" s="49"/>
      <c r="E6" s="49">
        <f>CELKEM!G9</f>
        <v>30000</v>
      </c>
      <c r="F6" s="50"/>
      <c r="G6" s="49">
        <f>CELKEM!J9</f>
        <v>4760</v>
      </c>
      <c r="H6" s="51">
        <f>CELKEM!K9</f>
        <v>34760</v>
      </c>
    </row>
    <row r="7" spans="1:13">
      <c r="A7" s="48">
        <f>CELKEM!A10</f>
        <v>1302</v>
      </c>
      <c r="B7" s="48" t="str">
        <f>CELKEM!B10</f>
        <v>DIM Bezdrev</v>
      </c>
      <c r="C7" s="48">
        <f>CELKEM!D10</f>
        <v>0</v>
      </c>
      <c r="D7" s="49"/>
      <c r="E7" s="49">
        <f>CELKEM!G10</f>
        <v>10000</v>
      </c>
      <c r="F7" s="50"/>
      <c r="G7" s="49">
        <f>CELKEM!J10</f>
        <v>0</v>
      </c>
      <c r="H7" s="51">
        <f>CELKEM!K10</f>
        <v>10000</v>
      </c>
    </row>
    <row r="8" spans="1:13">
      <c r="A8" s="48">
        <f>CELKEM!A11</f>
        <v>1305</v>
      </c>
      <c r="B8" s="48" t="str">
        <f>CELKEM!B11</f>
        <v>YC Černá v Pošumaví</v>
      </c>
      <c r="C8" s="48">
        <f>CELKEM!D11</f>
        <v>0</v>
      </c>
      <c r="D8" s="49"/>
      <c r="E8" s="49">
        <f>CELKEM!G11</f>
        <v>0</v>
      </c>
      <c r="F8" s="50"/>
      <c r="G8" s="49">
        <f>CELKEM!J11</f>
        <v>839.99999999999989</v>
      </c>
      <c r="H8" s="51">
        <f>CELKEM!K11</f>
        <v>839.99999999999989</v>
      </c>
    </row>
    <row r="9" spans="1:13">
      <c r="A9" s="48">
        <f>CELKEM!A12</f>
        <v>1313</v>
      </c>
      <c r="B9" s="48" t="str">
        <f>CELKEM!B12</f>
        <v>Yacht klub Jestřábí, z.s.</v>
      </c>
      <c r="C9" s="48">
        <f>CELKEM!D12</f>
        <v>0</v>
      </c>
      <c r="D9" s="49"/>
      <c r="E9" s="49">
        <f>CELKEM!G12</f>
        <v>5000</v>
      </c>
      <c r="F9" s="50"/>
      <c r="G9" s="49">
        <f>CELKEM!J12</f>
        <v>0</v>
      </c>
      <c r="H9" s="51">
        <f>CELKEM!K12</f>
        <v>5000</v>
      </c>
    </row>
    <row r="10" spans="1:13">
      <c r="A10" s="48">
        <f>CELKEM!A13</f>
        <v>1401</v>
      </c>
      <c r="B10" s="48" t="str">
        <f>CELKEM!B13</f>
        <v>Lokomotiva Plzeň</v>
      </c>
      <c r="C10" s="49">
        <f>CELKEM!D13</f>
        <v>10000</v>
      </c>
      <c r="D10" s="49"/>
      <c r="E10" s="49">
        <f>CELKEM!G13</f>
        <v>0</v>
      </c>
      <c r="F10" s="50"/>
      <c r="G10" s="49">
        <f>CELKEM!J13</f>
        <v>3359.9999999999995</v>
      </c>
      <c r="H10" s="51">
        <f>CELKEM!K13</f>
        <v>13360</v>
      </c>
    </row>
    <row r="11" spans="1:13">
      <c r="A11" s="48">
        <f>CELKEM!A14</f>
        <v>1402</v>
      </c>
      <c r="B11" s="48" t="str">
        <f>CELKEM!B14</f>
        <v>Jacht Klub Plzeň</v>
      </c>
      <c r="C11" s="49">
        <f>CELKEM!D14</f>
        <v>30000</v>
      </c>
      <c r="D11" s="49"/>
      <c r="E11" s="49">
        <f>CELKEM!G14</f>
        <v>10000</v>
      </c>
      <c r="F11" s="50"/>
      <c r="G11" s="49">
        <f>CELKEM!J14</f>
        <v>3080</v>
      </c>
      <c r="H11" s="51">
        <f>CELKEM!K14</f>
        <v>43080</v>
      </c>
    </row>
    <row r="12" spans="1:13">
      <c r="A12" s="48">
        <f>CELKEM!A15</f>
        <v>1406</v>
      </c>
      <c r="B12" s="48" t="str">
        <f>CELKEM!B15</f>
        <v>TJ Prazdroj Plzeň z.s., JO</v>
      </c>
      <c r="C12" s="49">
        <f>CELKEM!D15</f>
        <v>10000</v>
      </c>
      <c r="D12" s="49"/>
      <c r="E12" s="48">
        <f>CELKEM!G15</f>
        <v>0</v>
      </c>
      <c r="F12" s="50"/>
      <c r="G12" s="49">
        <f>CELKEM!J15</f>
        <v>0</v>
      </c>
      <c r="H12" s="51">
        <f>CELKEM!K15</f>
        <v>10000</v>
      </c>
    </row>
    <row r="13" spans="1:13">
      <c r="A13" s="48">
        <f>CELKEM!A16</f>
        <v>1504</v>
      </c>
      <c r="B13" s="48" t="str">
        <f>CELKEM!B16</f>
        <v>JK Cheb</v>
      </c>
      <c r="C13" s="48">
        <f>CELKEM!D16</f>
        <v>0</v>
      </c>
      <c r="D13" s="49"/>
      <c r="E13" s="49">
        <f>CELKEM!G16</f>
        <v>10000</v>
      </c>
      <c r="F13" s="50"/>
      <c r="G13" s="49">
        <f>CELKEM!J16</f>
        <v>8680</v>
      </c>
      <c r="H13" s="51">
        <f>CELKEM!K16</f>
        <v>18680</v>
      </c>
    </row>
    <row r="14" spans="1:13">
      <c r="A14" s="48">
        <f>CELKEM!A18</f>
        <v>1602</v>
      </c>
      <c r="B14" s="48" t="str">
        <f>CELKEM!B18</f>
        <v>YCR JACHTING Roudnice nad Labem</v>
      </c>
      <c r="C14" s="49">
        <f>CELKEM!D18</f>
        <v>5000</v>
      </c>
      <c r="D14" s="49"/>
      <c r="E14" s="48">
        <f>CELKEM!G18</f>
        <v>0</v>
      </c>
      <c r="F14" s="50"/>
      <c r="G14" s="49">
        <f>CELKEM!J18</f>
        <v>9520</v>
      </c>
      <c r="H14" s="51">
        <f>CELKEM!K18</f>
        <v>14520</v>
      </c>
    </row>
    <row r="15" spans="1:13">
      <c r="A15" s="48">
        <f>CELKEM!A19</f>
        <v>1603</v>
      </c>
      <c r="B15" s="48" t="str">
        <f>CELKEM!B19</f>
        <v>ASK Lovosice</v>
      </c>
      <c r="C15" s="49">
        <f>CELKEM!D19</f>
        <v>0</v>
      </c>
      <c r="D15" s="49"/>
      <c r="E15" s="49">
        <f>CELKEM!G19</f>
        <v>0</v>
      </c>
      <c r="F15" s="50"/>
      <c r="G15" s="49">
        <f>CELKEM!J19</f>
        <v>1120</v>
      </c>
      <c r="H15" s="51">
        <f>CELKEM!K19</f>
        <v>1120</v>
      </c>
    </row>
    <row r="16" spans="1:13">
      <c r="A16" s="48">
        <f>CELKEM!A20</f>
        <v>1604</v>
      </c>
      <c r="B16" s="48" t="str">
        <f>CELKEM!B20</f>
        <v>Yacht Club Banik Most z.s.</v>
      </c>
      <c r="C16" s="49">
        <f>CELKEM!D20</f>
        <v>40000</v>
      </c>
      <c r="D16" s="49"/>
      <c r="E16" s="49">
        <f>CELKEM!G20</f>
        <v>0</v>
      </c>
      <c r="F16" s="50"/>
      <c r="G16" s="49">
        <f>CELKEM!J20</f>
        <v>3359.9999999999995</v>
      </c>
      <c r="H16" s="51">
        <f>CELKEM!K20</f>
        <v>43360</v>
      </c>
    </row>
    <row r="17" spans="1:8">
      <c r="A17" s="48">
        <f>CELKEM!A21</f>
        <v>1606</v>
      </c>
      <c r="B17" s="48" t="str">
        <f>CELKEM!B21</f>
        <v>TJ VS Duchcov</v>
      </c>
      <c r="C17" s="49">
        <f>CELKEM!D21</f>
        <v>10000</v>
      </c>
      <c r="D17" s="49"/>
      <c r="E17" s="49">
        <f>CELKEM!G21</f>
        <v>10000</v>
      </c>
      <c r="F17" s="50"/>
      <c r="G17" s="49">
        <f>CELKEM!J21</f>
        <v>839.99999999999989</v>
      </c>
      <c r="H17" s="51">
        <f>CELKEM!K21</f>
        <v>20840</v>
      </c>
    </row>
    <row r="18" spans="1:8">
      <c r="A18" s="48">
        <f>CELKEM!A23</f>
        <v>1609</v>
      </c>
      <c r="B18" s="48" t="str">
        <f>CELKEM!B23</f>
        <v>YC SK Štětí</v>
      </c>
      <c r="C18" s="49">
        <f>CELKEM!D23</f>
        <v>0</v>
      </c>
      <c r="D18" s="49"/>
      <c r="E18" s="49">
        <f>CELKEM!G23</f>
        <v>20000</v>
      </c>
      <c r="F18" s="50"/>
      <c r="G18" s="49">
        <f>CELKEM!J23</f>
        <v>839.99999999999989</v>
      </c>
      <c r="H18" s="51">
        <f>CELKEM!K23</f>
        <v>20840</v>
      </c>
    </row>
    <row r="19" spans="1:8">
      <c r="A19" s="48">
        <f>CELKEM!A25</f>
        <v>1702</v>
      </c>
      <c r="B19" s="48" t="str">
        <f>CELKEM!B25</f>
        <v>Jachtklub Máchova jezera Staré Splavy</v>
      </c>
      <c r="C19" s="49">
        <f>CELKEM!D25</f>
        <v>20000</v>
      </c>
      <c r="D19" s="49"/>
      <c r="E19" s="49">
        <f>CELKEM!G25</f>
        <v>20000</v>
      </c>
      <c r="F19" s="50"/>
      <c r="G19" s="49">
        <f>CELKEM!J25</f>
        <v>8119.9999999999991</v>
      </c>
      <c r="H19" s="51">
        <f>CELKEM!K25</f>
        <v>48120</v>
      </c>
    </row>
    <row r="20" spans="1:8">
      <c r="A20" s="48">
        <f>CELKEM!A27</f>
        <v>1705</v>
      </c>
      <c r="B20" s="48" t="str">
        <f>CELKEM!B27</f>
        <v>TJ Delfín Jablonec</v>
      </c>
      <c r="C20" s="49">
        <f>CELKEM!D27</f>
        <v>20000</v>
      </c>
      <c r="D20" s="49"/>
      <c r="E20" s="49">
        <f>CELKEM!G27</f>
        <v>25000</v>
      </c>
      <c r="F20" s="50"/>
      <c r="G20" s="49">
        <f>CELKEM!J27</f>
        <v>12599.999999999998</v>
      </c>
      <c r="H20" s="51">
        <f>CELKEM!K27</f>
        <v>57600</v>
      </c>
    </row>
    <row r="21" spans="1:8">
      <c r="A21" s="48">
        <f>CELKEM!A28</f>
        <v>1801</v>
      </c>
      <c r="B21" s="48" t="str">
        <f>CELKEM!B28</f>
        <v>Slávia Česká Skalice</v>
      </c>
      <c r="C21" s="49">
        <f>CELKEM!D28</f>
        <v>20000</v>
      </c>
      <c r="D21" s="49"/>
      <c r="E21" s="48">
        <f>CELKEM!G28</f>
        <v>0</v>
      </c>
      <c r="F21" s="50"/>
      <c r="G21" s="49">
        <f>CELKEM!J28</f>
        <v>11760</v>
      </c>
      <c r="H21" s="51">
        <f>CELKEM!K28</f>
        <v>31760</v>
      </c>
    </row>
    <row r="22" spans="1:8">
      <c r="A22" s="48">
        <f>CELKEM!A29</f>
        <v>1901</v>
      </c>
      <c r="B22" s="48" t="str">
        <f>CELKEM!B29</f>
        <v>Yachtclub Pardubice</v>
      </c>
      <c r="C22" s="49">
        <f>CELKEM!D29</f>
        <v>20000</v>
      </c>
      <c r="D22" s="49"/>
      <c r="E22" s="49">
        <f>CELKEM!G29</f>
        <v>0</v>
      </c>
      <c r="F22" s="50"/>
      <c r="G22" s="49">
        <f>CELKEM!J29</f>
        <v>10080</v>
      </c>
      <c r="H22" s="51">
        <f>CELKEM!K29</f>
        <v>30080</v>
      </c>
    </row>
    <row r="23" spans="1:8">
      <c r="A23" s="48">
        <f>CELKEM!A32</f>
        <v>2001</v>
      </c>
      <c r="B23" s="48" t="str">
        <f>CELKEM!B32</f>
        <v>YC Velké Dářko</v>
      </c>
      <c r="C23" s="48">
        <f>CELKEM!D32</f>
        <v>0</v>
      </c>
      <c r="D23" s="49"/>
      <c r="E23" s="49">
        <f>CELKEM!G32</f>
        <v>5000</v>
      </c>
      <c r="F23" s="50"/>
      <c r="G23" s="49">
        <f>CELKEM!J32</f>
        <v>0</v>
      </c>
      <c r="H23" s="51">
        <f>CELKEM!K32</f>
        <v>5000</v>
      </c>
    </row>
    <row r="24" spans="1:8">
      <c r="A24" s="48">
        <f>CELKEM!A33</f>
        <v>2101</v>
      </c>
      <c r="B24" s="48" t="str">
        <f>CELKEM!B33</f>
        <v>Jachtklub Brno</v>
      </c>
      <c r="C24" s="49">
        <f>CELKEM!D33</f>
        <v>10000</v>
      </c>
      <c r="D24" s="49"/>
      <c r="E24" s="49">
        <f>CELKEM!G33</f>
        <v>50000</v>
      </c>
      <c r="F24" s="50"/>
      <c r="G24" s="49">
        <f>CELKEM!J33</f>
        <v>6440</v>
      </c>
      <c r="H24" s="51">
        <f>CELKEM!K33</f>
        <v>66440</v>
      </c>
    </row>
    <row r="25" spans="1:8">
      <c r="A25" s="48">
        <f>CELKEM!A34</f>
        <v>2103</v>
      </c>
      <c r="B25" s="48" t="str">
        <f>CELKEM!B34</f>
        <v>TJ Lodní sporty Brno</v>
      </c>
      <c r="C25" s="49">
        <f>CELKEM!D34</f>
        <v>10000</v>
      </c>
      <c r="D25" s="49"/>
      <c r="E25" s="49">
        <f>CELKEM!G34</f>
        <v>50000</v>
      </c>
      <c r="F25" s="50"/>
      <c r="G25" s="49">
        <f>CELKEM!J34</f>
        <v>11200</v>
      </c>
      <c r="H25" s="51">
        <f>CELKEM!K34</f>
        <v>71200</v>
      </c>
    </row>
    <row r="26" spans="1:8">
      <c r="A26" s="48">
        <f>CELKEM!A36</f>
        <v>2110</v>
      </c>
      <c r="B26" s="48" t="str">
        <f>CELKEM!B36</f>
        <v>TJ RAPID BRNO</v>
      </c>
      <c r="C26" s="49">
        <f>CELKEM!D36</f>
        <v>0</v>
      </c>
      <c r="D26" s="49"/>
      <c r="E26" s="49">
        <f>CELKEM!G36</f>
        <v>10000</v>
      </c>
      <c r="F26" s="50"/>
      <c r="G26" s="49">
        <f>CELKEM!J36</f>
        <v>4200</v>
      </c>
      <c r="H26" s="51">
        <f>CELKEM!K36</f>
        <v>14200</v>
      </c>
    </row>
    <row r="27" spans="1:8">
      <c r="A27" s="48">
        <f>CELKEM!A39</f>
        <v>2205</v>
      </c>
      <c r="B27" s="48" t="str">
        <f>CELKEM!B39</f>
        <v>TJ Sokol Tovačov</v>
      </c>
      <c r="C27" s="49">
        <f>CELKEM!D39</f>
        <v>0</v>
      </c>
      <c r="D27" s="49"/>
      <c r="E27" s="49">
        <f>CELKEM!G39</f>
        <v>10000</v>
      </c>
      <c r="F27" s="50"/>
      <c r="G27" s="49">
        <f>CELKEM!J39</f>
        <v>5040</v>
      </c>
      <c r="H27" s="51">
        <f>CELKEM!K39</f>
        <v>15040</v>
      </c>
    </row>
    <row r="28" spans="1:8">
      <c r="A28" s="48">
        <f>CELKEM!A40</f>
        <v>2301</v>
      </c>
      <c r="B28" s="48" t="str">
        <f>CELKEM!B40</f>
        <v>Lodní Sporty Kroměříž, JO</v>
      </c>
      <c r="C28" s="48">
        <f>CELKEM!D40</f>
        <v>0</v>
      </c>
      <c r="D28" s="49"/>
      <c r="E28" s="49">
        <f>CELKEM!G40</f>
        <v>10000</v>
      </c>
      <c r="F28" s="50"/>
      <c r="G28" s="49">
        <f>CELKEM!J40</f>
        <v>2800</v>
      </c>
      <c r="H28" s="51">
        <f>CELKEM!K40</f>
        <v>12800</v>
      </c>
    </row>
    <row r="29" spans="1:8">
      <c r="A29" s="48">
        <f>CELKEM!A42</f>
        <v>2403</v>
      </c>
      <c r="B29" s="48" t="str">
        <f>CELKEM!B42</f>
        <v>KJ Těrlicko</v>
      </c>
      <c r="C29" s="49">
        <f>CELKEM!D42</f>
        <v>10000</v>
      </c>
      <c r="D29" s="49"/>
      <c r="E29" s="49">
        <f>CELKEM!G42</f>
        <v>0</v>
      </c>
      <c r="F29" s="50"/>
      <c r="G29" s="49">
        <f>CELKEM!J42</f>
        <v>4480</v>
      </c>
      <c r="H29" s="51">
        <f>CELKEM!K42</f>
        <v>14480</v>
      </c>
    </row>
    <row r="30" spans="1:8">
      <c r="A30" s="48">
        <f>CELKEM!A43</f>
        <v>2404</v>
      </c>
      <c r="B30" s="48" t="str">
        <f>CELKEM!B43</f>
        <v>Yachtclub Baník Ostrava</v>
      </c>
      <c r="C30" s="48">
        <f>CELKEM!D43</f>
        <v>0</v>
      </c>
      <c r="D30" s="49"/>
      <c r="E30" s="49">
        <f>CELKEM!G43</f>
        <v>0</v>
      </c>
      <c r="F30" s="50"/>
      <c r="G30" s="49">
        <f>CELKEM!J43</f>
        <v>3640</v>
      </c>
      <c r="H30" s="51">
        <f>CELKEM!K43</f>
        <v>3640</v>
      </c>
    </row>
    <row r="31" spans="1:8">
      <c r="A31" s="48">
        <f>CELKEM!A44</f>
        <v>2405</v>
      </c>
      <c r="B31" s="48" t="str">
        <f>CELKEM!B44</f>
        <v>TJ Sokol Palkovice - oddíl jachtingu</v>
      </c>
      <c r="C31" s="48">
        <f>CELKEM!D44</f>
        <v>0</v>
      </c>
      <c r="D31" s="49"/>
      <c r="E31" s="49">
        <f>CELKEM!G44</f>
        <v>10000</v>
      </c>
      <c r="F31" s="50"/>
      <c r="G31" s="49">
        <f>CELKEM!J44</f>
        <v>0</v>
      </c>
      <c r="H31" s="51">
        <f>CELKEM!K44</f>
        <v>10000</v>
      </c>
    </row>
    <row r="32" spans="1:8">
      <c r="A32" s="48">
        <f>CELKEM!A45</f>
        <v>2407</v>
      </c>
      <c r="B32" s="48" t="str">
        <f>CELKEM!B45</f>
        <v>YC Krnov</v>
      </c>
      <c r="C32" s="49">
        <f>CELKEM!D45</f>
        <v>0</v>
      </c>
      <c r="D32" s="49"/>
      <c r="E32" s="48">
        <f>CELKEM!G45</f>
        <v>5000</v>
      </c>
      <c r="F32" s="50"/>
      <c r="G32" s="49">
        <f>CELKEM!J45</f>
        <v>0</v>
      </c>
      <c r="H32" s="51">
        <f>CELKEM!K45</f>
        <v>5000</v>
      </c>
    </row>
    <row r="33" spans="1:8">
      <c r="A33" s="48">
        <f>CELKEM!A47</f>
        <v>2419</v>
      </c>
      <c r="B33" s="48" t="str">
        <f>CELKEM!B47</f>
        <v>Yacht Club Jezero Hlučín</v>
      </c>
      <c r="C33" s="49">
        <f>CELKEM!D47</f>
        <v>0</v>
      </c>
      <c r="D33" s="49"/>
      <c r="E33" s="49">
        <f>CELKEM!G47</f>
        <v>10000</v>
      </c>
      <c r="F33" s="50"/>
      <c r="G33" s="49">
        <f>CELKEM!J47</f>
        <v>0</v>
      </c>
      <c r="H33" s="51">
        <f>CELKEM!K47</f>
        <v>10000</v>
      </c>
    </row>
    <row r="34" spans="1:8">
      <c r="A34" s="48"/>
      <c r="B34" s="48"/>
      <c r="C34" s="49"/>
      <c r="D34" s="49"/>
      <c r="E34" s="49"/>
      <c r="F34" s="50"/>
      <c r="G34" s="49"/>
      <c r="H34" s="51"/>
    </row>
    <row r="35" spans="1:8">
      <c r="A35" s="52"/>
      <c r="B35" s="52"/>
      <c r="C35" s="51">
        <f>SUM(C3:C34)</f>
        <v>275000</v>
      </c>
      <c r="D35" s="51"/>
      <c r="E35" s="51">
        <f>SUM(E3:E34)</f>
        <v>430000</v>
      </c>
      <c r="F35" s="53"/>
      <c r="G35" s="51">
        <f>SUM(G3:G34)</f>
        <v>175000</v>
      </c>
      <c r="H35" s="51">
        <f>SUM(H3:H34)</f>
        <v>880000</v>
      </c>
    </row>
  </sheetData>
  <sheetProtection selectLockedCells="1" selectUnlockedCells="1"/>
  <autoFilter ref="A2:M2" xr:uid="{CFC4DEB5-726B-408D-B48C-0B018184779F}">
    <sortState xmlns:xlrd2="http://schemas.microsoft.com/office/spreadsheetml/2017/richdata2" ref="A4:M33">
      <sortCondition ref="A2:A33"/>
    </sortState>
  </autoFilter>
  <mergeCells count="4">
    <mergeCell ref="A1:A2"/>
    <mergeCell ref="B1:B2"/>
    <mergeCell ref="H1:H2"/>
    <mergeCell ref="K1:M1"/>
  </mergeCells>
  <pageMargins left="0.63958333333333328" right="0.33124999999999999" top="0.51388888888888884" bottom="0.47152777777777777" header="0.51180555555555551" footer="0.51180555555555551"/>
  <pageSetup paperSize="9" firstPageNumber="0" orientation="landscape" horizontalDpi="300" verticalDpi="30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E132994DF90E44CA19034A85C9DC717" ma:contentTypeVersion="15" ma:contentTypeDescription="Vytvoří nový dokument" ma:contentTypeScope="" ma:versionID="d234f990a9ab0c17c55dfe0f9a15a2ee">
  <xsd:schema xmlns:xsd="http://www.w3.org/2001/XMLSchema" xmlns:xs="http://www.w3.org/2001/XMLSchema" xmlns:p="http://schemas.microsoft.com/office/2006/metadata/properties" xmlns:ns2="b1291a97-4c90-4502-956e-4f790e14e874" xmlns:ns3="66718ea9-5f06-403d-b949-669925c31fa6" targetNamespace="http://schemas.microsoft.com/office/2006/metadata/properties" ma:root="true" ma:fieldsID="cc2e7210391bc76433c0a9263efb9649" ns2:_="" ns3:_="">
    <xsd:import namespace="b1291a97-4c90-4502-956e-4f790e14e874"/>
    <xsd:import namespace="66718ea9-5f06-403d-b949-669925c31fa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291a97-4c90-4502-956e-4f790e14e87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4" nillable="true" ma:taxonomy="true" ma:internalName="lcf76f155ced4ddcb4097134ff3c332f" ma:taxonomyFieldName="MediaServiceImageTags" ma:displayName="Značky obrázků" ma:readOnly="false" ma:fieldId="{5cf76f15-5ced-4ddc-b409-7134ff3c332f}" ma:taxonomyMulti="true" ma:sspId="fa7f35df-5c4c-4c1c-8fb5-e1c6e7c0a06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20" nillable="true" ma:displayName="Stav odsouhlasení" ma:internalName="Stav_x0020_odsouhlasen_x00ed_">
      <xsd:simpleType>
        <xsd:restriction base="dms:Text"/>
      </xsd:simple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718ea9-5f06-403d-b949-669925c31fa6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8bdabff5-03c1-4a90-8e73-1a5984c5c2c9}" ma:internalName="TaxCatchAll" ma:showField="CatchAllData" ma:web="66718ea9-5f06-403d-b949-669925c31fa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1291a97-4c90-4502-956e-4f790e14e874">
      <Terms xmlns="http://schemas.microsoft.com/office/infopath/2007/PartnerControls"/>
    </lcf76f155ced4ddcb4097134ff3c332f>
    <TaxCatchAll xmlns="66718ea9-5f06-403d-b949-669925c31fa6" xsi:nil="true"/>
    <_Flow_SignoffStatus xmlns="b1291a97-4c90-4502-956e-4f790e14e874" xsi:nil="true"/>
  </documentManagement>
</p:properties>
</file>

<file path=customXml/itemProps1.xml><?xml version="1.0" encoding="utf-8"?>
<ds:datastoreItem xmlns:ds="http://schemas.openxmlformats.org/officeDocument/2006/customXml" ds:itemID="{CEBBEC63-E2D6-4A05-8340-76A634FCFD1C}"/>
</file>

<file path=customXml/itemProps2.xml><?xml version="1.0" encoding="utf-8"?>
<ds:datastoreItem xmlns:ds="http://schemas.openxmlformats.org/officeDocument/2006/customXml" ds:itemID="{C9E74DCE-85B1-4DD3-90E6-1492BDD6B3D0}"/>
</file>

<file path=customXml/itemProps3.xml><?xml version="1.0" encoding="utf-8"?>
<ds:datastoreItem xmlns:ds="http://schemas.openxmlformats.org/officeDocument/2006/customXml" ds:itemID="{94D7B78D-7BCB-4EBF-B76E-77A00ACDB2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Halouzka Jakub</cp:lastModifiedBy>
  <cp:revision/>
  <dcterms:created xsi:type="dcterms:W3CDTF">2024-09-17T20:07:54Z</dcterms:created>
  <dcterms:modified xsi:type="dcterms:W3CDTF">2025-09-23T17:34:32Z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0x0101000E132994DF90E44CA19034A85C9DC717</vt:lpwstr>
  </property>
  <property fmtid="{D5CDD505-2E9C-101B-9397-08002B2CF9AE}" pid="3" name="MediaServiceImageTags">
    <vt:lpwstr/>
  </property>
</Properties>
</file>